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580" windowHeight="11640" firstSheet="2" activeTab="3"/>
  </bookViews>
  <sheets>
    <sheet name="read me" sheetId="5" r:id="rId1"/>
    <sheet name="qualitative degradation" sheetId="1" r:id="rId2"/>
    <sheet name="readme" sheetId="9" r:id="rId3"/>
    <sheet name="poc rank" sheetId="8" r:id="rId4"/>
    <sheet name="non-toxics removal" sheetId="2" r:id="rId5"/>
    <sheet name="toxics removal" sheetId="3" r:id="rId6"/>
    <sheet name="toxics cost effectiveness" sheetId="4" r:id="rId7"/>
    <sheet name="priority pollutants" sheetId="7" r:id="rId8"/>
    <sheet name="toxic weighting factors" sheetId="6" r:id="rId9"/>
  </sheets>
  <calcPr calcId="145621"/>
</workbook>
</file>

<file path=xl/calcChain.xml><?xml version="1.0" encoding="utf-8"?>
<calcChain xmlns="http://schemas.openxmlformats.org/spreadsheetml/2006/main">
  <c r="C26" i="3" l="1"/>
  <c r="L8" i="2"/>
  <c r="L9" i="2"/>
  <c r="L10" i="2"/>
  <c r="L11" i="2"/>
  <c r="L12" i="2"/>
  <c r="L7" i="2"/>
  <c r="D16" i="8"/>
  <c r="D17" i="8"/>
  <c r="E17" i="8" s="1"/>
  <c r="D15" i="8"/>
  <c r="E15" i="8" s="1"/>
  <c r="E16" i="8"/>
  <c r="D7" i="8"/>
  <c r="C16" i="8" s="1"/>
  <c r="D8" i="8"/>
  <c r="E8" i="8" s="1"/>
  <c r="D6" i="8"/>
  <c r="C15" i="8" s="1"/>
  <c r="J11" i="3"/>
  <c r="J12" i="3"/>
  <c r="J13" i="3"/>
  <c r="J14" i="3"/>
  <c r="J15" i="3"/>
  <c r="J16" i="3"/>
  <c r="J17" i="3"/>
  <c r="J18" i="3"/>
  <c r="J19" i="3"/>
  <c r="J20" i="3"/>
  <c r="J21" i="3"/>
  <c r="J9" i="3"/>
  <c r="J10" i="3"/>
  <c r="C17" i="8" l="1"/>
  <c r="E6" i="8"/>
  <c r="E7" i="8"/>
  <c r="E11" i="4"/>
  <c r="C7" i="4"/>
  <c r="C8" i="4"/>
  <c r="C9" i="4"/>
  <c r="C10" i="4"/>
  <c r="C6" i="4"/>
  <c r="E7" i="4"/>
  <c r="E8" i="4"/>
  <c r="E9" i="4"/>
  <c r="E10" i="4"/>
  <c r="E6" i="4"/>
  <c r="E21" i="3" l="1"/>
  <c r="E20" i="3"/>
  <c r="E19" i="3"/>
  <c r="E18" i="3"/>
  <c r="E17" i="3"/>
  <c r="E16" i="3"/>
  <c r="E15" i="3"/>
  <c r="E14" i="3"/>
  <c r="E13" i="3"/>
  <c r="E12" i="3"/>
  <c r="E11" i="3"/>
  <c r="E10" i="3"/>
  <c r="G10" i="3" s="1"/>
  <c r="E9" i="3"/>
  <c r="C10" i="3"/>
  <c r="C11" i="3"/>
  <c r="G11" i="3" s="1"/>
  <c r="C12" i="3"/>
  <c r="F12" i="3" s="1"/>
  <c r="I12" i="3" s="1"/>
  <c r="K12" i="3" s="1"/>
  <c r="C13" i="3"/>
  <c r="C14" i="3"/>
  <c r="C15" i="3"/>
  <c r="F15" i="3" s="1"/>
  <c r="I15" i="3" s="1"/>
  <c r="K15" i="3" s="1"/>
  <c r="C16" i="3"/>
  <c r="F16" i="3" s="1"/>
  <c r="I16" i="3" s="1"/>
  <c r="K16" i="3" s="1"/>
  <c r="C17" i="3"/>
  <c r="C18" i="3"/>
  <c r="C19" i="3"/>
  <c r="G19" i="3" s="1"/>
  <c r="C20" i="3"/>
  <c r="F20" i="3" s="1"/>
  <c r="I20" i="3" s="1"/>
  <c r="K20" i="3" s="1"/>
  <c r="C21" i="3"/>
  <c r="C9" i="3"/>
  <c r="F10" i="3"/>
  <c r="I10" i="3" s="1"/>
  <c r="K10" i="3" s="1"/>
  <c r="F14" i="3"/>
  <c r="I14" i="3" s="1"/>
  <c r="K14" i="3" s="1"/>
  <c r="G14" i="3" l="1"/>
  <c r="G18" i="3"/>
  <c r="F19" i="3"/>
  <c r="I19" i="3" s="1"/>
  <c r="K19" i="3" s="1"/>
  <c r="G9" i="3"/>
  <c r="F18" i="3"/>
  <c r="I18" i="3" s="1"/>
  <c r="K18" i="3" s="1"/>
  <c r="G15" i="3"/>
  <c r="F21" i="3"/>
  <c r="I21" i="3" s="1"/>
  <c r="K21" i="3" s="1"/>
  <c r="F17" i="3"/>
  <c r="I17" i="3" s="1"/>
  <c r="K17" i="3" s="1"/>
  <c r="G13" i="3"/>
  <c r="G12" i="3"/>
  <c r="G16" i="3"/>
  <c r="G20" i="3"/>
  <c r="F9" i="3"/>
  <c r="I9" i="3" s="1"/>
  <c r="K9" i="3" s="1"/>
  <c r="G21" i="3"/>
  <c r="G17" i="3"/>
  <c r="F11" i="3"/>
  <c r="I11" i="3" s="1"/>
  <c r="K11" i="3" s="1"/>
  <c r="F13" i="3"/>
  <c r="I13" i="3" s="1"/>
  <c r="K13" i="3" s="1"/>
  <c r="H13" i="2"/>
  <c r="E13" i="2"/>
  <c r="B13" i="2"/>
  <c r="C8" i="2" s="1"/>
  <c r="H15" i="1"/>
  <c r="H16" i="1"/>
  <c r="H17" i="1"/>
  <c r="H18" i="1"/>
  <c r="H14" i="1"/>
  <c r="K22" i="3" l="1"/>
  <c r="I22" i="3"/>
  <c r="F7" i="2"/>
  <c r="F11" i="2"/>
  <c r="F12" i="2"/>
  <c r="F9" i="2"/>
  <c r="F8" i="2"/>
  <c r="F10" i="2"/>
  <c r="I10" i="2"/>
  <c r="I9" i="2"/>
  <c r="I12" i="2"/>
  <c r="I8" i="2"/>
  <c r="I11" i="2"/>
  <c r="I7" i="2"/>
  <c r="C11" i="2"/>
  <c r="C12" i="2"/>
  <c r="C9" i="2"/>
  <c r="C7" i="2"/>
  <c r="C10" i="2"/>
  <c r="K9" i="2" l="1"/>
  <c r="K8" i="2"/>
  <c r="K7" i="2"/>
  <c r="K10" i="2"/>
  <c r="K12" i="2"/>
  <c r="K11" i="2"/>
</calcChain>
</file>

<file path=xl/sharedStrings.xml><?xml version="1.0" encoding="utf-8"?>
<sst xmlns="http://schemas.openxmlformats.org/spreadsheetml/2006/main" count="369" uniqueCount="296">
  <si>
    <t>Rating</t>
  </si>
  <si>
    <t>Minor Improvement</t>
  </si>
  <si>
    <t>Modest Improvement</t>
  </si>
  <si>
    <t>Reasonable Improvement</t>
  </si>
  <si>
    <t>Good Improvement</t>
  </si>
  <si>
    <t>Excellent Improvement</t>
  </si>
  <si>
    <t>Water Quality Improvement</t>
  </si>
  <si>
    <t>Alternatives</t>
  </si>
  <si>
    <t>Alternative 4</t>
  </si>
  <si>
    <t>Alternative 5</t>
  </si>
  <si>
    <t>Alternative 2</t>
  </si>
  <si>
    <t>Alternative 1</t>
  </si>
  <si>
    <t>Alternative 3</t>
  </si>
  <si>
    <t>Baseline</t>
  </si>
  <si>
    <t>POC A</t>
  </si>
  <si>
    <t>POC B</t>
  </si>
  <si>
    <t>POC C</t>
  </si>
  <si>
    <r>
      <t>Weight</t>
    </r>
    <r>
      <rPr>
        <vertAlign val="superscript"/>
        <sz val="11"/>
        <color theme="1"/>
        <rFont val="Calibri"/>
        <family val="2"/>
        <scheme val="minor"/>
      </rPr>
      <t>1</t>
    </r>
  </si>
  <si>
    <t>1: Weighting factor from the ranking and weighting of POCs.</t>
  </si>
  <si>
    <t>Weighted Rating</t>
  </si>
  <si>
    <t>Rank</t>
  </si>
  <si>
    <t>Maximum</t>
  </si>
  <si>
    <t xml:space="preserve">Influent (mg/L) </t>
  </si>
  <si>
    <t xml:space="preserve">Removal (lb/yr) </t>
  </si>
  <si>
    <t xml:space="preserve">Iron </t>
  </si>
  <si>
    <t xml:space="preserve">Total chromium </t>
  </si>
  <si>
    <t xml:space="preserve">Hexavalent chromium </t>
  </si>
  <si>
    <t xml:space="preserve">Zinc </t>
  </si>
  <si>
    <t xml:space="preserve">Copper </t>
  </si>
  <si>
    <t xml:space="preserve">Arsenic </t>
  </si>
  <si>
    <t xml:space="preserve">Cadmium </t>
  </si>
  <si>
    <t xml:space="preserve">Lead </t>
  </si>
  <si>
    <t xml:space="preserve">Mercury </t>
  </si>
  <si>
    <t xml:space="preserve">Selenium </t>
  </si>
  <si>
    <t xml:space="preserve">Silver </t>
  </si>
  <si>
    <t xml:space="preserve">Ammonia </t>
  </si>
  <si>
    <t xml:space="preserve">Influent (lb/day) </t>
  </si>
  <si>
    <t xml:space="preserve">Effluent (mg/L) </t>
  </si>
  <si>
    <t xml:space="preserve">Effluent (lb/day) </t>
  </si>
  <si>
    <t>Removal (%)</t>
  </si>
  <si>
    <t>Toxic Weighting Factor</t>
  </si>
  <si>
    <t>Removal (lb-eq/yr)</t>
  </si>
  <si>
    <t xml:space="preserve">Toxic ﻿Parameter </t>
  </si>
  <si>
    <t>Discharge (MGD)</t>
  </si>
  <si>
    <t>Total residual chlorine</t>
  </si>
  <si>
    <t>Total</t>
  </si>
  <si>
    <t>Alternative</t>
  </si>
  <si>
    <t>Removal (lb)</t>
  </si>
  <si>
    <t>1: POC removal normalized to maximum removal of all treatment alternatives.</t>
  </si>
  <si>
    <r>
      <t>Weight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</si>
  <si>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Normalized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(fraction)</t>
    </r>
  </si>
  <si>
    <t>Weighted Fraction</t>
  </si>
  <si>
    <t>2: Weighting factor from the ranking and weighting of POCs.</t>
  </si>
  <si>
    <t>Total Cost</t>
  </si>
  <si>
    <t>Total Cost Increase</t>
  </si>
  <si>
    <t>Unit Cost Increase</t>
  </si>
  <si>
    <t>Unit Cost ($/lb-eq/yr)</t>
  </si>
  <si>
    <t>Toxic Pollutant Removal (lb-eq/yr)</t>
  </si>
  <si>
    <t>Toxic Pollutant Removal Estimation and Ranking</t>
  </si>
  <si>
    <t>Toxic Pollutant Removal Cost Effectiveness</t>
  </si>
  <si>
    <t>Non-Toxic Pollutant Removal Estimation and Ranking</t>
  </si>
  <si>
    <t>Qualitative Ranking of Treatment Alternatives</t>
  </si>
  <si>
    <t>These spreadsheets are intended to assist the applicant in evaluating degradation and cost effectiveness of treatment alternatives.</t>
  </si>
  <si>
    <t>Applicants are not required to use this format.</t>
  </si>
  <si>
    <t>Blue highlighted cells are calculated cells.</t>
  </si>
  <si>
    <t>Green highlighted cells indicate cells where input is required.</t>
  </si>
  <si>
    <t>Mercury</t>
  </si>
  <si>
    <t>Nickel</t>
  </si>
  <si>
    <t>Lead</t>
  </si>
  <si>
    <t>Antimony</t>
  </si>
  <si>
    <t>Selenium</t>
  </si>
  <si>
    <t>Thallium</t>
  </si>
  <si>
    <t>Zinc</t>
  </si>
  <si>
    <t>Silver</t>
  </si>
  <si>
    <t>Arsenic</t>
  </si>
  <si>
    <t>Beryllium</t>
  </si>
  <si>
    <t>Cadmium</t>
  </si>
  <si>
    <t>Cyanide</t>
  </si>
  <si>
    <t>Chromium</t>
  </si>
  <si>
    <t>Copper</t>
  </si>
  <si>
    <t>Priority Pollutants - Metals</t>
  </si>
  <si>
    <t>Parameter</t>
  </si>
  <si>
    <t>Acenaphthene</t>
  </si>
  <si>
    <t>1,1,1-trichloroethane</t>
  </si>
  <si>
    <t>1,1-dichloroethane</t>
  </si>
  <si>
    <t>1,1,2,2-tetrachloroethane</t>
  </si>
  <si>
    <t>Chloroethane</t>
  </si>
  <si>
    <t>Acrolein</t>
  </si>
  <si>
    <t>4-chloro-3-methylphenol</t>
  </si>
  <si>
    <t>Chloroform</t>
  </si>
  <si>
    <t>1,2-dichlorobenzene</t>
  </si>
  <si>
    <t>1,1-dichloroethene</t>
  </si>
  <si>
    <t>2,4-dimethylphenol</t>
  </si>
  <si>
    <t>2,6-dinitrotoluene</t>
  </si>
  <si>
    <t>Ethylbenzene</t>
  </si>
  <si>
    <t>Fluoranthene</t>
  </si>
  <si>
    <t>Benzene</t>
  </si>
  <si>
    <t>Chloride</t>
  </si>
  <si>
    <t>Chloromethane</t>
  </si>
  <si>
    <t>Isophorone</t>
  </si>
  <si>
    <t>Naphthalene</t>
  </si>
  <si>
    <t>2-nitrophenol</t>
  </si>
  <si>
    <t>4-nitrophenol</t>
  </si>
  <si>
    <t>2,4-dinitrophenol</t>
  </si>
  <si>
    <t>N-nitrosodimethylamine</t>
  </si>
  <si>
    <t>N-nitrosodiphenylamine</t>
  </si>
  <si>
    <t>Phenol</t>
  </si>
  <si>
    <t>Chlorobenzene</t>
  </si>
  <si>
    <t>Anthracene</t>
  </si>
  <si>
    <t>Fluorene</t>
  </si>
  <si>
    <t>Phenanthrene</t>
  </si>
  <si>
    <t>Pyrene</t>
  </si>
  <si>
    <t>Tetrachloroethene</t>
  </si>
  <si>
    <t>Toluene</t>
  </si>
  <si>
    <t>Trichloroethene</t>
  </si>
  <si>
    <t>Priority Pollutants - Organics</t>
  </si>
  <si>
    <t>Aluminum</t>
  </si>
  <si>
    <t>Gold</t>
  </si>
  <si>
    <t>Boron</t>
  </si>
  <si>
    <t>Barium</t>
  </si>
  <si>
    <t>Bismuth</t>
  </si>
  <si>
    <t>Calcium</t>
  </si>
  <si>
    <t>Cobalt</t>
  </si>
  <si>
    <t>Iron</t>
  </si>
  <si>
    <t>Iridium</t>
  </si>
  <si>
    <t>Potassium</t>
  </si>
  <si>
    <t>Magnesium</t>
  </si>
  <si>
    <t>Manganese</t>
  </si>
  <si>
    <t>Molybdenum</t>
  </si>
  <si>
    <t>Sodium</t>
  </si>
  <si>
    <t>Niobium</t>
  </si>
  <si>
    <t>Osmium</t>
  </si>
  <si>
    <t>Phosphorus</t>
  </si>
  <si>
    <t>Silicon</t>
  </si>
  <si>
    <t>Tin</t>
  </si>
  <si>
    <t>Strontium</t>
  </si>
  <si>
    <t>Sulfur</t>
  </si>
  <si>
    <t>Tantalum</t>
  </si>
  <si>
    <t>Titanium</t>
  </si>
  <si>
    <t>Vanadium</t>
  </si>
  <si>
    <t>Tungsten</t>
  </si>
  <si>
    <t>Yttrium</t>
  </si>
  <si>
    <t>Non-Conventional Metals</t>
  </si>
  <si>
    <t>Acidity</t>
  </si>
  <si>
    <t>C025</t>
  </si>
  <si>
    <t>C004</t>
  </si>
  <si>
    <t>Fluoride</t>
  </si>
  <si>
    <t>Sulfate</t>
  </si>
  <si>
    <t>C037</t>
  </si>
  <si>
    <t>C010</t>
  </si>
  <si>
    <t>C021</t>
  </si>
  <si>
    <t>C012</t>
  </si>
  <si>
    <t>C020</t>
  </si>
  <si>
    <t>C042</t>
  </si>
  <si>
    <t>Non-Conventional Pollutants</t>
  </si>
  <si>
    <t>Acrylonitrile</t>
  </si>
  <si>
    <t>Benzidine</t>
  </si>
  <si>
    <t>1,2,4-trichlorobenzene</t>
  </si>
  <si>
    <t>Hexachlorobenzene</t>
  </si>
  <si>
    <t>1,2-dichloroethane</t>
  </si>
  <si>
    <t>1,1,1-trichloreothane</t>
  </si>
  <si>
    <t>Hexachloroethane</t>
  </si>
  <si>
    <t>1,1,2-trichloroethane</t>
  </si>
  <si>
    <t>REMOVED</t>
  </si>
  <si>
    <t>2-chloronaphthalene</t>
  </si>
  <si>
    <t>2,4,6-trichlorophenol</t>
  </si>
  <si>
    <t>2-chlorophenol</t>
  </si>
  <si>
    <t>1,3-dichlorobenzene</t>
  </si>
  <si>
    <t>1,4-dichlorobenzene</t>
  </si>
  <si>
    <t>3,3-dichlorobenzidine</t>
  </si>
  <si>
    <t>1,1-dichloroethylene</t>
  </si>
  <si>
    <t>1,2-trans-dichloroethylene</t>
  </si>
  <si>
    <t>2,4-dichlorophenol</t>
  </si>
  <si>
    <t>1,2-dichloropropane</t>
  </si>
  <si>
    <t>1,2-dichloropropylene</t>
  </si>
  <si>
    <t>2,4-dinitrotoluene</t>
  </si>
  <si>
    <t>1,2-diphenylhydrazine</t>
  </si>
  <si>
    <t>Bromoform</t>
  </si>
  <si>
    <t>Dichlorobromomethane</t>
  </si>
  <si>
    <t>Chlorodibromomethane</t>
  </si>
  <si>
    <t>Hexachlorobutadiene</t>
  </si>
  <si>
    <t>Hexachlorocyclopentadiene</t>
  </si>
  <si>
    <t>Nitrobenzene</t>
  </si>
  <si>
    <t>4,6-dinitro-o-cresol</t>
  </si>
  <si>
    <t>N-nitrosodi-n-propylamine</t>
  </si>
  <si>
    <t>Pentachlorophenol</t>
  </si>
  <si>
    <t>Benzo(a)pyrene</t>
  </si>
  <si>
    <t>Chrysene</t>
  </si>
  <si>
    <t>Acenaphthylene</t>
  </si>
  <si>
    <t>Tetrachloroethylene</t>
  </si>
  <si>
    <t>Trichloroethylene</t>
  </si>
  <si>
    <t>Aldrin</t>
  </si>
  <si>
    <t>Dieldrin</t>
  </si>
  <si>
    <t>Chlordane</t>
  </si>
  <si>
    <t>4,4-DDT</t>
  </si>
  <si>
    <t>4,4-DDE</t>
  </si>
  <si>
    <t>4,4-DDD</t>
  </si>
  <si>
    <t>Alpha-endosulfan</t>
  </si>
  <si>
    <t>Beta-endosulfan</t>
  </si>
  <si>
    <t>Endrin</t>
  </si>
  <si>
    <t>Heptachlor</t>
  </si>
  <si>
    <t>Alpha-BHC</t>
  </si>
  <si>
    <t>Beta-BHC</t>
  </si>
  <si>
    <t>Gamma-BHC</t>
  </si>
  <si>
    <t>Delta-BHC</t>
  </si>
  <si>
    <t>Toxaphene</t>
  </si>
  <si>
    <t>Asbestos</t>
  </si>
  <si>
    <t>2,3,7,8-TCDD</t>
  </si>
  <si>
    <t>Methylene Chloride</t>
  </si>
  <si>
    <t>Bis(2-ethylhexyl) Phthalate</t>
  </si>
  <si>
    <t>Butyl Benzyl Phthalate</t>
  </si>
  <si>
    <t>Di-n-butyl Phthalate</t>
  </si>
  <si>
    <t>Di-n-octyl Phthalate</t>
  </si>
  <si>
    <t>Dimethyl Phthalate</t>
  </si>
  <si>
    <t>Alkalinity, Total</t>
  </si>
  <si>
    <t>Cyanide, Amenable</t>
  </si>
  <si>
    <t>Chemical Oxygen Demand (COD)</t>
  </si>
  <si>
    <t>Chromium, Hexavalent</t>
  </si>
  <si>
    <t>Fluoride, Total</t>
  </si>
  <si>
    <t>Ammonia as Nitrogen</t>
  </si>
  <si>
    <t>Phoaphorus, Total</t>
  </si>
  <si>
    <t>Petroleum Hydrocarbons, Total</t>
  </si>
  <si>
    <t>Sulfide, Total</t>
  </si>
  <si>
    <t>Solids, Total Dissolved</t>
  </si>
  <si>
    <t>Nitrogen, Total Kjeldahl</t>
  </si>
  <si>
    <t>Carbon, Total Organic (TOC)</t>
  </si>
  <si>
    <t>Phenolics, Total Recoverable</t>
  </si>
  <si>
    <t>Cyanide, Weak-acid Dissociable</t>
  </si>
  <si>
    <t xml:space="preserve">Carbon tetrachloride </t>
  </si>
  <si>
    <t xml:space="preserve">Bis(2-chloroethyl) ether </t>
  </si>
  <si>
    <t>2-chloroethyl vinyl ethers</t>
  </si>
  <si>
    <t xml:space="preserve">Parachlorometa cresol </t>
  </si>
  <si>
    <t>4-chlorophenyl phenyl ether</t>
  </si>
  <si>
    <t>4-bromophenyl phenyl ether</t>
  </si>
  <si>
    <t xml:space="preserve">Bis(2-chloroisopropyl) ether </t>
  </si>
  <si>
    <t xml:space="preserve">Bis(2-chloroethoxy) methane </t>
  </si>
  <si>
    <t xml:space="preserve">Methylene chloride </t>
  </si>
  <si>
    <t xml:space="preserve">Methyl chloride </t>
  </si>
  <si>
    <t xml:space="preserve">Methyl bromide </t>
  </si>
  <si>
    <t xml:space="preserve">Bis(2-ethylhexyl) phthalate </t>
  </si>
  <si>
    <t>Butyl benzyl phthalate</t>
  </si>
  <si>
    <t xml:space="preserve">Di-N-Butyl Phthalate </t>
  </si>
  <si>
    <t xml:space="preserve">Di-n-octyl phthalate </t>
  </si>
  <si>
    <t xml:space="preserve">Diethyl Phthalate </t>
  </si>
  <si>
    <t xml:space="preserve">Dimethyl phthalate </t>
  </si>
  <si>
    <t xml:space="preserve">benzo(a) anthracene </t>
  </si>
  <si>
    <t xml:space="preserve">Benzo(b) fluoranthene </t>
  </si>
  <si>
    <t xml:space="preserve">Benzo(k) fluoranthene </t>
  </si>
  <si>
    <t xml:space="preserve">Benzo(ghi) perylene </t>
  </si>
  <si>
    <t xml:space="preserve">Dibenzo(,h) anthracene </t>
  </si>
  <si>
    <t>Indeno (1,2,3-cd) pyrene</t>
  </si>
  <si>
    <t xml:space="preserve">Vinyl chloride </t>
  </si>
  <si>
    <t xml:space="preserve">Endosulfan sulfate </t>
  </si>
  <si>
    <t xml:space="preserve">Endrin aldehyde </t>
  </si>
  <si>
    <t xml:space="preserve">Heptachlor epoxide </t>
  </si>
  <si>
    <t>PCB–1242 (Arochlor 1242)</t>
  </si>
  <si>
    <t>PCB–1254 (Arochlor 1254)</t>
  </si>
  <si>
    <t>PCB–1221 (Arochlor 1221)</t>
  </si>
  <si>
    <t>PCB–1232 (Arochlor 1232)</t>
  </si>
  <si>
    <t>PCB–1248 (Arochlor 1248)</t>
  </si>
  <si>
    <t>PCB–1260 (Arochlor 1260)</t>
  </si>
  <si>
    <t>PCB–1016 (Arochlor 1016)</t>
  </si>
  <si>
    <t xml:space="preserve">Cyanide, Total </t>
  </si>
  <si>
    <t>The current list of 126 Priority Pollutants can also be found in Appendix A to 40 CFR Part 423.</t>
  </si>
  <si>
    <t>Toxic Weighting Factors for Selected Pollutants</t>
  </si>
  <si>
    <t>CAS Number</t>
  </si>
  <si>
    <t>Assimilative Capacity Used (%)</t>
  </si>
  <si>
    <t>Toxic Weighted Removal (lb-eq/yr)</t>
  </si>
  <si>
    <t>Assimilative Weighted Removal       (lb-eq/yr)</t>
  </si>
  <si>
    <t>Parameter of Concern</t>
  </si>
  <si>
    <t>Ambient Concentration</t>
  </si>
  <si>
    <t>Water Quality Criteria</t>
  </si>
  <si>
    <t>Assimilative Capacity</t>
  </si>
  <si>
    <t>A</t>
  </si>
  <si>
    <t>B</t>
  </si>
  <si>
    <t>C</t>
  </si>
  <si>
    <t>Used</t>
  </si>
  <si>
    <t>Available</t>
  </si>
  <si>
    <t>Assimilative Capacity Used = (Ambient Concentration/Water Quality Criteria) * 100</t>
  </si>
  <si>
    <t>Assimilative Capacity Available  = 100 – Assimilative Capacity Used</t>
  </si>
  <si>
    <t>Assimilative Capacity Used</t>
  </si>
  <si>
    <t>Toxic Weighting-Assimilative Capacity Factor</t>
  </si>
  <si>
    <t>Toxic POC Ranking and Weighting</t>
  </si>
  <si>
    <t>POC Assimilative Capacity Determination</t>
  </si>
  <si>
    <t>Utah Division of Water Quality</t>
  </si>
  <si>
    <t>Antidegradation Review Spreadsheet Tools</t>
  </si>
  <si>
    <t>These spreadsheet tools are provided to assist in the preparation of Level II Antidegration Reviews (ADR).</t>
  </si>
  <si>
    <t>The applicant needs to verify the accuracy of each of the calculations.</t>
  </si>
  <si>
    <t>Key:</t>
  </si>
  <si>
    <t>Green shaded cells require data input by the applicant.</t>
  </si>
  <si>
    <t>Blue shaded cells are calculated cells and do not require input.</t>
  </si>
  <si>
    <t>Alternatives Analysis: Cost Effectiveness for Toxic Pollutants</t>
  </si>
  <si>
    <t>Version 1.0</t>
  </si>
  <si>
    <t>Alternatives Analysis: Pollutant Removal and Ranking of Alternatives for Toxic POCs</t>
  </si>
  <si>
    <t>Alternatives Analysis: Pollutant Removal and Ranking of Alternatives for Non-Toxic POCs</t>
  </si>
  <si>
    <t>Parameters of Concern: Ranking and Weighting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</si>
</sst>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/>
    <xf numFmtId="165" fontId="0" fillId="2" borderId="1" xfId="0" applyNumberForma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164" fontId="0" fillId="2" borderId="3" xfId="1" applyNumberFormat="1" applyFont="1" applyFill="1" applyBorder="1" applyAlignment="1">
      <alignment horizontal="right"/>
    </xf>
    <xf numFmtId="9" fontId="0" fillId="2" borderId="3" xfId="0" applyNumberFormat="1" applyFill="1" applyBorder="1"/>
    <xf numFmtId="0" fontId="0" fillId="2" borderId="3" xfId="0" applyFill="1" applyBorder="1"/>
    <xf numFmtId="164" fontId="0" fillId="2" borderId="4" xfId="1" applyNumberFormat="1" applyFont="1" applyFill="1" applyBorder="1" applyAlignment="1">
      <alignment horizontal="right"/>
    </xf>
    <xf numFmtId="0" fontId="5" fillId="0" borderId="0" xfId="0" applyFont="1"/>
    <xf numFmtId="0" fontId="0" fillId="5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Continuous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/>
    <xf numFmtId="2" fontId="0" fillId="3" borderId="1" xfId="0" applyNumberFormat="1" applyFill="1" applyBorder="1"/>
    <xf numFmtId="9" fontId="0" fillId="3" borderId="1" xfId="0" applyNumberFormat="1" applyFill="1" applyBorder="1"/>
    <xf numFmtId="0" fontId="0" fillId="5" borderId="1" xfId="0" applyFill="1" applyBorder="1" applyAlignment="1">
      <alignment horizontal="center" wrapText="1"/>
    </xf>
    <xf numFmtId="9" fontId="0" fillId="5" borderId="1" xfId="0" applyNumberFormat="1" applyFill="1" applyBorder="1"/>
    <xf numFmtId="8" fontId="0" fillId="2" borderId="1" xfId="0" applyNumberFormat="1" applyFill="1" applyBorder="1"/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Continuous"/>
    </xf>
    <xf numFmtId="0" fontId="0" fillId="5" borderId="0" xfId="0" applyFill="1"/>
    <xf numFmtId="0" fontId="0" fillId="4" borderId="0" xfId="0" applyFill="1"/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3" borderId="1" xfId="2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/>
    <xf numFmtId="0" fontId="0" fillId="2" borderId="1" xfId="0" applyFill="1" applyBorder="1" applyAlignment="1">
      <alignment horizontal="centerContinuous"/>
    </xf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/>
    <xf numFmtId="6" fontId="0" fillId="3" borderId="1" xfId="0" applyNumberFormat="1" applyFill="1" applyBorder="1" applyAlignment="1">
      <alignment horizontal="right"/>
    </xf>
    <xf numFmtId="14" fontId="5" fillId="0" borderId="0" xfId="0" applyNumberFormat="1" applyFont="1"/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sheetData>
    <row r="1" spans="1:2" x14ac:dyDescent="0.25">
      <c r="A1" t="s">
        <v>62</v>
      </c>
    </row>
    <row r="2" spans="1:2" x14ac:dyDescent="0.25">
      <c r="A2" t="s">
        <v>63</v>
      </c>
    </row>
    <row r="4" spans="1:2" x14ac:dyDescent="0.25">
      <c r="A4" s="37"/>
      <c r="B4" t="s">
        <v>65</v>
      </c>
    </row>
    <row r="5" spans="1:2" x14ac:dyDescent="0.25">
      <c r="A5" s="38"/>
      <c r="B5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0" sqref="E10"/>
    </sheetView>
  </sheetViews>
  <sheetFormatPr defaultRowHeight="15" x14ac:dyDescent="0.25"/>
  <cols>
    <col min="1" max="1" width="26.42578125" bestFit="1" customWidth="1"/>
    <col min="2" max="9" width="11.28515625" customWidth="1"/>
    <col min="11" max="11" width="10.5703125" customWidth="1"/>
  </cols>
  <sheetData>
    <row r="1" spans="1:9" x14ac:dyDescent="0.25">
      <c r="A1" s="21" t="s">
        <v>61</v>
      </c>
    </row>
    <row r="4" spans="1:9" s="1" customFormat="1" x14ac:dyDescent="0.25">
      <c r="A4" s="35" t="s">
        <v>6</v>
      </c>
      <c r="B4" s="35" t="s">
        <v>0</v>
      </c>
    </row>
    <row r="5" spans="1:9" x14ac:dyDescent="0.25">
      <c r="A5" s="13" t="s">
        <v>1</v>
      </c>
      <c r="B5" s="35">
        <v>1</v>
      </c>
    </row>
    <row r="6" spans="1:9" x14ac:dyDescent="0.25">
      <c r="A6" s="13" t="s">
        <v>2</v>
      </c>
      <c r="B6" s="35">
        <v>2</v>
      </c>
    </row>
    <row r="7" spans="1:9" x14ac:dyDescent="0.25">
      <c r="A7" s="13" t="s">
        <v>3</v>
      </c>
      <c r="B7" s="35">
        <v>3</v>
      </c>
    </row>
    <row r="8" spans="1:9" x14ac:dyDescent="0.25">
      <c r="A8" s="13" t="s">
        <v>4</v>
      </c>
      <c r="B8" s="35">
        <v>4</v>
      </c>
    </row>
    <row r="9" spans="1:9" x14ac:dyDescent="0.25">
      <c r="A9" s="13" t="s">
        <v>5</v>
      </c>
      <c r="B9" s="35">
        <v>5</v>
      </c>
    </row>
    <row r="12" spans="1:9" x14ac:dyDescent="0.25">
      <c r="A12" s="56" t="s">
        <v>7</v>
      </c>
      <c r="B12" s="36" t="s">
        <v>14</v>
      </c>
      <c r="C12" s="36"/>
      <c r="D12" s="36" t="s">
        <v>15</v>
      </c>
      <c r="E12" s="36"/>
      <c r="F12" s="36" t="s">
        <v>16</v>
      </c>
      <c r="G12" s="36"/>
      <c r="H12" s="55" t="s">
        <v>19</v>
      </c>
      <c r="I12" s="56" t="s">
        <v>20</v>
      </c>
    </row>
    <row r="13" spans="1:9" ht="17.25" x14ac:dyDescent="0.25">
      <c r="A13" s="56"/>
      <c r="B13" s="29" t="s">
        <v>0</v>
      </c>
      <c r="C13" s="29" t="s">
        <v>17</v>
      </c>
      <c r="D13" s="29" t="s">
        <v>0</v>
      </c>
      <c r="E13" s="29" t="s">
        <v>17</v>
      </c>
      <c r="F13" s="29" t="s">
        <v>0</v>
      </c>
      <c r="G13" s="29" t="s">
        <v>17</v>
      </c>
      <c r="H13" s="55"/>
      <c r="I13" s="56"/>
    </row>
    <row r="14" spans="1:9" x14ac:dyDescent="0.25">
      <c r="A14" s="22" t="s">
        <v>8</v>
      </c>
      <c r="B14" s="22">
        <v>5</v>
      </c>
      <c r="C14" s="30">
        <v>0.5</v>
      </c>
      <c r="D14" s="22">
        <v>4</v>
      </c>
      <c r="E14" s="30">
        <v>0.3</v>
      </c>
      <c r="F14" s="22">
        <v>4</v>
      </c>
      <c r="G14" s="30">
        <v>0.2</v>
      </c>
      <c r="H14" s="13">
        <f>B14*C14+D14*E14+F14*G14</f>
        <v>4.5</v>
      </c>
      <c r="I14" s="22">
        <v>1</v>
      </c>
    </row>
    <row r="15" spans="1:9" x14ac:dyDescent="0.25">
      <c r="A15" s="22" t="s">
        <v>9</v>
      </c>
      <c r="B15" s="22">
        <v>3</v>
      </c>
      <c r="C15" s="30">
        <v>0.5</v>
      </c>
      <c r="D15" s="22">
        <v>5</v>
      </c>
      <c r="E15" s="30">
        <v>0.3</v>
      </c>
      <c r="F15" s="22">
        <v>5</v>
      </c>
      <c r="G15" s="30">
        <v>0.2</v>
      </c>
      <c r="H15" s="13">
        <f t="shared" ref="H15:H18" si="0">B15*C15+D15*E15+F15*G15</f>
        <v>4</v>
      </c>
      <c r="I15" s="22">
        <v>2</v>
      </c>
    </row>
    <row r="16" spans="1:9" x14ac:dyDescent="0.25">
      <c r="A16" s="22" t="s">
        <v>10</v>
      </c>
      <c r="B16" s="22">
        <v>4</v>
      </c>
      <c r="C16" s="30">
        <v>0.5</v>
      </c>
      <c r="D16" s="22">
        <v>2</v>
      </c>
      <c r="E16" s="30">
        <v>0.3</v>
      </c>
      <c r="F16" s="22">
        <v>3</v>
      </c>
      <c r="G16" s="30">
        <v>0.2</v>
      </c>
      <c r="H16" s="13">
        <f t="shared" si="0"/>
        <v>3.2</v>
      </c>
      <c r="I16" s="22">
        <v>3</v>
      </c>
    </row>
    <row r="17" spans="1:9" x14ac:dyDescent="0.25">
      <c r="A17" s="22" t="s">
        <v>11</v>
      </c>
      <c r="B17" s="22">
        <v>2</v>
      </c>
      <c r="C17" s="30">
        <v>0.5</v>
      </c>
      <c r="D17" s="22">
        <v>3</v>
      </c>
      <c r="E17" s="30">
        <v>0.3</v>
      </c>
      <c r="F17" s="22">
        <v>4</v>
      </c>
      <c r="G17" s="30">
        <v>0.2</v>
      </c>
      <c r="H17" s="13">
        <f t="shared" si="0"/>
        <v>2.7</v>
      </c>
      <c r="I17" s="22">
        <v>4</v>
      </c>
    </row>
    <row r="18" spans="1:9" x14ac:dyDescent="0.25">
      <c r="A18" s="22" t="s">
        <v>12</v>
      </c>
      <c r="B18" s="22">
        <v>2</v>
      </c>
      <c r="C18" s="30">
        <v>0.5</v>
      </c>
      <c r="D18" s="22">
        <v>3</v>
      </c>
      <c r="E18" s="30">
        <v>0.3</v>
      </c>
      <c r="F18" s="22">
        <v>2</v>
      </c>
      <c r="G18" s="30">
        <v>0.2</v>
      </c>
      <c r="H18" s="13">
        <f t="shared" si="0"/>
        <v>2.2999999999999998</v>
      </c>
      <c r="I18" s="22">
        <v>5</v>
      </c>
    </row>
    <row r="19" spans="1:9" x14ac:dyDescent="0.25">
      <c r="A19" s="57" t="s">
        <v>18</v>
      </c>
      <c r="B19" s="58"/>
      <c r="C19" s="58"/>
      <c r="D19" s="58"/>
      <c r="E19" s="58"/>
      <c r="F19" s="58"/>
      <c r="G19" s="58"/>
      <c r="H19" s="58"/>
      <c r="I19" s="59"/>
    </row>
  </sheetData>
  <mergeCells count="4">
    <mergeCell ref="H12:H13"/>
    <mergeCell ref="I12:I13"/>
    <mergeCell ref="A12:A13"/>
    <mergeCell ref="A19:I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10.7109375" bestFit="1" customWidth="1"/>
  </cols>
  <sheetData>
    <row r="1" spans="1:1" ht="15.75" x14ac:dyDescent="0.25">
      <c r="A1" s="52" t="s">
        <v>284</v>
      </c>
    </row>
    <row r="2" spans="1:1" ht="15.75" x14ac:dyDescent="0.25">
      <c r="A2" s="52" t="s">
        <v>285</v>
      </c>
    </row>
    <row r="3" spans="1:1" x14ac:dyDescent="0.25">
      <c r="A3" s="21" t="s">
        <v>292</v>
      </c>
    </row>
    <row r="4" spans="1:1" x14ac:dyDescent="0.25">
      <c r="A4" s="54">
        <v>41635</v>
      </c>
    </row>
    <row r="6" spans="1:1" x14ac:dyDescent="0.25">
      <c r="A6" t="s">
        <v>286</v>
      </c>
    </row>
    <row r="7" spans="1:1" x14ac:dyDescent="0.25">
      <c r="A7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6" sqref="H6"/>
    </sheetView>
  </sheetViews>
  <sheetFormatPr defaultRowHeight="15" x14ac:dyDescent="0.25"/>
  <cols>
    <col min="1" max="1" width="10.85546875" customWidth="1"/>
    <col min="2" max="2" width="13.28515625" customWidth="1"/>
    <col min="3" max="3" width="12.42578125" customWidth="1"/>
    <col min="4" max="5" width="11.85546875" customWidth="1"/>
  </cols>
  <sheetData>
    <row r="1" spans="1:5" ht="15.75" x14ac:dyDescent="0.25">
      <c r="A1" s="52" t="s">
        <v>295</v>
      </c>
    </row>
    <row r="3" spans="1:5" x14ac:dyDescent="0.25">
      <c r="A3" s="21" t="s">
        <v>283</v>
      </c>
    </row>
    <row r="4" spans="1:5" x14ac:dyDescent="0.25">
      <c r="D4" s="49" t="s">
        <v>272</v>
      </c>
      <c r="E4" s="49"/>
    </row>
    <row r="5" spans="1:5" ht="45" x14ac:dyDescent="0.25">
      <c r="A5" s="23" t="s">
        <v>269</v>
      </c>
      <c r="B5" s="23" t="s">
        <v>270</v>
      </c>
      <c r="C5" s="47" t="s">
        <v>271</v>
      </c>
      <c r="D5" s="35" t="s">
        <v>276</v>
      </c>
      <c r="E5" s="35" t="s">
        <v>277</v>
      </c>
    </row>
    <row r="6" spans="1:5" x14ac:dyDescent="0.25">
      <c r="A6" s="46" t="s">
        <v>273</v>
      </c>
      <c r="B6" s="9">
        <v>0.85</v>
      </c>
      <c r="C6" s="48">
        <v>1.25</v>
      </c>
      <c r="D6" s="6">
        <f>B6/C6</f>
        <v>0.67999999999999994</v>
      </c>
      <c r="E6" s="6">
        <f>1-D6</f>
        <v>0.32000000000000006</v>
      </c>
    </row>
    <row r="7" spans="1:5" x14ac:dyDescent="0.25">
      <c r="A7" s="46" t="s">
        <v>274</v>
      </c>
      <c r="B7" s="9">
        <v>0.06</v>
      </c>
      <c r="C7" s="48">
        <v>0.95</v>
      </c>
      <c r="D7" s="6">
        <f t="shared" ref="D7:D8" si="0">B7/C7</f>
        <v>6.3157894736842107E-2</v>
      </c>
      <c r="E7" s="6">
        <f t="shared" ref="E7:E8" si="1">1-D7</f>
        <v>0.93684210526315792</v>
      </c>
    </row>
    <row r="8" spans="1:5" x14ac:dyDescent="0.25">
      <c r="A8" s="46" t="s">
        <v>275</v>
      </c>
      <c r="B8" s="9">
        <v>2.5</v>
      </c>
      <c r="C8" s="48">
        <v>5</v>
      </c>
      <c r="D8" s="6">
        <f t="shared" si="0"/>
        <v>0.5</v>
      </c>
      <c r="E8" s="6">
        <f t="shared" si="1"/>
        <v>0.5</v>
      </c>
    </row>
    <row r="9" spans="1:5" x14ac:dyDescent="0.25">
      <c r="A9" s="50" t="s">
        <v>278</v>
      </c>
      <c r="B9" s="51"/>
      <c r="C9" s="51"/>
      <c r="D9" s="51"/>
      <c r="E9" s="51"/>
    </row>
    <row r="10" spans="1:5" x14ac:dyDescent="0.25">
      <c r="A10" s="50" t="s">
        <v>279</v>
      </c>
      <c r="B10" s="51"/>
      <c r="C10" s="51"/>
      <c r="D10" s="51"/>
      <c r="E10" s="51"/>
    </row>
    <row r="13" spans="1:5" x14ac:dyDescent="0.25">
      <c r="A13" s="21" t="s">
        <v>282</v>
      </c>
    </row>
    <row r="14" spans="1:5" s="43" customFormat="1" ht="75" x14ac:dyDescent="0.25">
      <c r="A14" s="23" t="s">
        <v>269</v>
      </c>
      <c r="B14" s="23" t="s">
        <v>40</v>
      </c>
      <c r="C14" s="25" t="s">
        <v>280</v>
      </c>
      <c r="D14" s="25" t="s">
        <v>281</v>
      </c>
      <c r="E14" s="25" t="s">
        <v>20</v>
      </c>
    </row>
    <row r="15" spans="1:5" x14ac:dyDescent="0.25">
      <c r="A15" s="46" t="s">
        <v>273</v>
      </c>
      <c r="B15" s="27">
        <v>4.04</v>
      </c>
      <c r="C15" s="6">
        <f>D6</f>
        <v>0.67999999999999994</v>
      </c>
      <c r="D15" s="26">
        <f>B15*C15</f>
        <v>2.7471999999999999</v>
      </c>
      <c r="E15" s="35">
        <f>RANK(D15,D$15:D$17)</f>
        <v>1</v>
      </c>
    </row>
    <row r="16" spans="1:5" x14ac:dyDescent="0.25">
      <c r="A16" s="46" t="s">
        <v>274</v>
      </c>
      <c r="B16" s="27">
        <v>23.1</v>
      </c>
      <c r="C16" s="6">
        <f>D7</f>
        <v>6.3157894736842107E-2</v>
      </c>
      <c r="D16" s="26">
        <f t="shared" ref="D16:D17" si="2">B16*C16</f>
        <v>1.4589473684210528</v>
      </c>
      <c r="E16" s="35">
        <f t="shared" ref="E16:E17" si="3">RANK(D16,D$15:D$17)</f>
        <v>2</v>
      </c>
    </row>
    <row r="17" spans="1:5" x14ac:dyDescent="0.25">
      <c r="A17" s="46" t="s">
        <v>275</v>
      </c>
      <c r="B17" s="27">
        <v>0.63</v>
      </c>
      <c r="C17" s="6">
        <f>D8</f>
        <v>0.5</v>
      </c>
      <c r="D17" s="26">
        <f t="shared" si="2"/>
        <v>0.315</v>
      </c>
      <c r="E17" s="35">
        <f t="shared" si="3"/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5" x14ac:dyDescent="0.25"/>
  <cols>
    <col min="1" max="1" width="12.140625" customWidth="1"/>
    <col min="3" max="3" width="11.7109375" customWidth="1"/>
    <col min="4" max="4" width="8.140625" bestFit="1" customWidth="1"/>
    <col min="5" max="5" width="11.28515625" customWidth="1"/>
    <col min="6" max="6" width="12.42578125" customWidth="1"/>
    <col min="7" max="7" width="8.140625" bestFit="1" customWidth="1"/>
    <col min="8" max="8" width="9.7109375" customWidth="1"/>
    <col min="9" max="9" width="12.5703125" customWidth="1"/>
    <col min="10" max="10" width="8.140625" bestFit="1" customWidth="1"/>
    <col min="11" max="11" width="10.28515625" customWidth="1"/>
  </cols>
  <sheetData>
    <row r="1" spans="1:12" ht="15.75" x14ac:dyDescent="0.25">
      <c r="A1" s="52" t="s">
        <v>294</v>
      </c>
    </row>
    <row r="3" spans="1:12" x14ac:dyDescent="0.25">
      <c r="A3" s="21" t="s">
        <v>60</v>
      </c>
    </row>
    <row r="5" spans="1:12" ht="15" customHeight="1" x14ac:dyDescent="0.25">
      <c r="B5" s="24" t="s">
        <v>14</v>
      </c>
      <c r="C5" s="24"/>
      <c r="D5" s="24"/>
      <c r="E5" s="24" t="s">
        <v>15</v>
      </c>
      <c r="F5" s="24"/>
      <c r="G5" s="24"/>
      <c r="H5" s="24" t="s">
        <v>16</v>
      </c>
      <c r="I5" s="24"/>
      <c r="J5" s="24"/>
      <c r="K5" s="55" t="s">
        <v>51</v>
      </c>
      <c r="L5" s="55" t="s">
        <v>20</v>
      </c>
    </row>
    <row r="6" spans="1:12" ht="30" customHeight="1" x14ac:dyDescent="0.25">
      <c r="A6" s="8" t="s">
        <v>46</v>
      </c>
      <c r="B6" s="23" t="s">
        <v>47</v>
      </c>
      <c r="C6" s="25" t="s">
        <v>50</v>
      </c>
      <c r="D6" s="23" t="s">
        <v>49</v>
      </c>
      <c r="E6" s="23" t="s">
        <v>47</v>
      </c>
      <c r="F6" s="25" t="s">
        <v>50</v>
      </c>
      <c r="G6" s="23" t="s">
        <v>49</v>
      </c>
      <c r="H6" s="23" t="s">
        <v>47</v>
      </c>
      <c r="I6" s="25" t="s">
        <v>50</v>
      </c>
      <c r="J6" s="23" t="s">
        <v>49</v>
      </c>
      <c r="K6" s="55"/>
      <c r="L6" s="55"/>
    </row>
    <row r="7" spans="1:12" x14ac:dyDescent="0.25">
      <c r="A7" s="46">
        <v>1</v>
      </c>
      <c r="B7" s="9">
        <v>10</v>
      </c>
      <c r="C7" s="26">
        <f>B7/B$13</f>
        <v>0.5</v>
      </c>
      <c r="D7" s="28">
        <v>0.5</v>
      </c>
      <c r="E7" s="9">
        <v>20</v>
      </c>
      <c r="F7" s="26">
        <f>E7/E$13</f>
        <v>0.66666666666666663</v>
      </c>
      <c r="G7" s="28">
        <v>0.3</v>
      </c>
      <c r="H7" s="9">
        <v>15</v>
      </c>
      <c r="I7" s="26">
        <f>H7/H$13</f>
        <v>0.75</v>
      </c>
      <c r="J7" s="28">
        <v>0.2</v>
      </c>
      <c r="K7" s="26">
        <f>C7*D7+F7*G7+I7*J7</f>
        <v>0.6</v>
      </c>
      <c r="L7" s="13">
        <f>_xlfn.RANK.EQ(K7,K$7:K$12)</f>
        <v>4</v>
      </c>
    </row>
    <row r="8" spans="1:12" x14ac:dyDescent="0.25">
      <c r="A8" s="46">
        <v>2</v>
      </c>
      <c r="B8" s="9">
        <v>15</v>
      </c>
      <c r="C8" s="26">
        <f>B8/B$13</f>
        <v>0.75</v>
      </c>
      <c r="D8" s="28">
        <v>0.5</v>
      </c>
      <c r="E8" s="9">
        <v>10</v>
      </c>
      <c r="F8" s="26">
        <f>E8/E$13</f>
        <v>0.33333333333333331</v>
      </c>
      <c r="G8" s="28">
        <v>0.3</v>
      </c>
      <c r="H8" s="9">
        <v>20</v>
      </c>
      <c r="I8" s="26">
        <f>H8/H$13</f>
        <v>1</v>
      </c>
      <c r="J8" s="28">
        <v>0.2</v>
      </c>
      <c r="K8" s="26">
        <f>C8*D8+F8*G8+I8*J8</f>
        <v>0.67500000000000004</v>
      </c>
      <c r="L8" s="13">
        <f t="shared" ref="L8:L12" si="0">_xlfn.RANK.EQ(K8,K$7:K$12)</f>
        <v>2</v>
      </c>
    </row>
    <row r="9" spans="1:12" x14ac:dyDescent="0.25">
      <c r="A9" s="46">
        <v>3</v>
      </c>
      <c r="B9" s="9">
        <v>20</v>
      </c>
      <c r="C9" s="26">
        <f>B9/B$13</f>
        <v>1</v>
      </c>
      <c r="D9" s="28">
        <v>0.5</v>
      </c>
      <c r="E9" s="9">
        <v>5</v>
      </c>
      <c r="F9" s="26">
        <f>E9/E$13</f>
        <v>0.16666666666666666</v>
      </c>
      <c r="G9" s="28">
        <v>0.3</v>
      </c>
      <c r="H9" s="9">
        <v>10</v>
      </c>
      <c r="I9" s="26">
        <f>H9/H$13</f>
        <v>0.5</v>
      </c>
      <c r="J9" s="28">
        <v>0.2</v>
      </c>
      <c r="K9" s="26">
        <f>C9*D9+F9*G9+I9*J9</f>
        <v>0.65</v>
      </c>
      <c r="L9" s="13">
        <f t="shared" si="0"/>
        <v>3</v>
      </c>
    </row>
    <row r="10" spans="1:12" x14ac:dyDescent="0.25">
      <c r="A10" s="46">
        <v>4</v>
      </c>
      <c r="B10" s="9">
        <v>15</v>
      </c>
      <c r="C10" s="26">
        <f>B10/B$13</f>
        <v>0.75</v>
      </c>
      <c r="D10" s="28">
        <v>0.5</v>
      </c>
      <c r="E10" s="9">
        <v>15</v>
      </c>
      <c r="F10" s="26">
        <f>E10/E$13</f>
        <v>0.5</v>
      </c>
      <c r="G10" s="28">
        <v>0.3</v>
      </c>
      <c r="H10" s="9">
        <v>20</v>
      </c>
      <c r="I10" s="26">
        <f>H10/H$13</f>
        <v>1</v>
      </c>
      <c r="J10" s="28">
        <v>0.2</v>
      </c>
      <c r="K10" s="26">
        <f>C10*D10+F10*G10+I10*J10</f>
        <v>0.72500000000000009</v>
      </c>
      <c r="L10" s="13">
        <f t="shared" si="0"/>
        <v>1</v>
      </c>
    </row>
    <row r="11" spans="1:12" x14ac:dyDescent="0.25">
      <c r="A11" s="46">
        <v>5</v>
      </c>
      <c r="B11" s="9">
        <v>8</v>
      </c>
      <c r="C11" s="26">
        <f>B11/B$13</f>
        <v>0.4</v>
      </c>
      <c r="D11" s="28">
        <v>0.5</v>
      </c>
      <c r="E11" s="9">
        <v>30</v>
      </c>
      <c r="F11" s="26">
        <f>E11/E$13</f>
        <v>1</v>
      </c>
      <c r="G11" s="28">
        <v>0.3</v>
      </c>
      <c r="H11" s="9">
        <v>10</v>
      </c>
      <c r="I11" s="26">
        <f>H11/H$13</f>
        <v>0.5</v>
      </c>
      <c r="J11" s="28">
        <v>0.2</v>
      </c>
      <c r="K11" s="26">
        <f>C11*D11+F11*G11+I11*J11</f>
        <v>0.6</v>
      </c>
      <c r="L11" s="13">
        <f t="shared" si="0"/>
        <v>4</v>
      </c>
    </row>
    <row r="12" spans="1:12" x14ac:dyDescent="0.25">
      <c r="A12" s="9" t="s">
        <v>13</v>
      </c>
      <c r="B12" s="9">
        <v>10</v>
      </c>
      <c r="C12" s="26">
        <f t="shared" ref="C12" si="1">B12/B$13</f>
        <v>0.5</v>
      </c>
      <c r="D12" s="28">
        <v>0.5</v>
      </c>
      <c r="E12" s="9">
        <v>8</v>
      </c>
      <c r="F12" s="26">
        <f t="shared" ref="F12" si="2">E12/E$13</f>
        <v>0.26666666666666666</v>
      </c>
      <c r="G12" s="28">
        <v>0.3</v>
      </c>
      <c r="H12" s="9">
        <v>15</v>
      </c>
      <c r="I12" s="26">
        <f t="shared" ref="I12" si="3">H12/H$13</f>
        <v>0.75</v>
      </c>
      <c r="J12" s="28">
        <v>0.2</v>
      </c>
      <c r="K12" s="26">
        <f t="shared" ref="K12" si="4">C12*D12+F12*G12+I12*J12</f>
        <v>0.48000000000000004</v>
      </c>
      <c r="L12" s="13">
        <f t="shared" si="0"/>
        <v>6</v>
      </c>
    </row>
    <row r="13" spans="1:12" x14ac:dyDescent="0.25">
      <c r="A13" s="13" t="s">
        <v>21</v>
      </c>
      <c r="B13" s="13">
        <f>MAX(B7:B12)</f>
        <v>20</v>
      </c>
      <c r="C13" s="13"/>
      <c r="D13" s="13"/>
      <c r="E13" s="13">
        <f>MAX(E7:E12)</f>
        <v>30</v>
      </c>
      <c r="F13" s="13"/>
      <c r="G13" s="13"/>
      <c r="H13" s="13">
        <f>MAX(H7:H12)</f>
        <v>20</v>
      </c>
      <c r="I13" s="13"/>
      <c r="J13" s="13"/>
      <c r="K13" s="13"/>
      <c r="L13" s="13"/>
    </row>
    <row r="14" spans="1:12" x14ac:dyDescent="0.25">
      <c r="A14" s="60" t="s">
        <v>48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 x14ac:dyDescent="0.25">
      <c r="A15" s="63" t="s">
        <v>52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</sheetData>
  <sortState ref="A7:L11">
    <sortCondition ref="A7:A11"/>
  </sortState>
  <mergeCells count="4">
    <mergeCell ref="K5:K6"/>
    <mergeCell ref="L5:L6"/>
    <mergeCell ref="A14:L14"/>
    <mergeCell ref="A15:L15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5" x14ac:dyDescent="0.25"/>
  <cols>
    <col min="1" max="1" width="21.140625" bestFit="1" customWidth="1"/>
    <col min="2" max="2" width="10.42578125" customWidth="1"/>
    <col min="3" max="3" width="8.140625" bestFit="1" customWidth="1"/>
    <col min="4" max="5" width="8.140625" customWidth="1"/>
    <col min="6" max="6" width="9.5703125" bestFit="1" customWidth="1"/>
    <col min="8" max="8" width="10.140625" bestFit="1" customWidth="1"/>
    <col min="9" max="9" width="10.5703125" customWidth="1"/>
    <col min="10" max="10" width="13" customWidth="1"/>
    <col min="11" max="11" width="11.85546875" style="44" bestFit="1" customWidth="1"/>
  </cols>
  <sheetData>
    <row r="1" spans="1:11" ht="15.75" x14ac:dyDescent="0.25">
      <c r="A1" s="52" t="s">
        <v>293</v>
      </c>
      <c r="K1"/>
    </row>
    <row r="2" spans="1:11" x14ac:dyDescent="0.25">
      <c r="K2"/>
    </row>
    <row r="3" spans="1:11" x14ac:dyDescent="0.25">
      <c r="A3" s="21" t="s">
        <v>58</v>
      </c>
    </row>
    <row r="4" spans="1:11" x14ac:dyDescent="0.25">
      <c r="A4" s="21"/>
    </row>
    <row r="5" spans="1:11" x14ac:dyDescent="0.25">
      <c r="A5" s="9" t="s">
        <v>43</v>
      </c>
      <c r="B5" s="9">
        <v>0.432</v>
      </c>
    </row>
    <row r="7" spans="1:11" x14ac:dyDescent="0.25">
      <c r="A7" s="9" t="s">
        <v>46</v>
      </c>
      <c r="B7" s="9">
        <v>1</v>
      </c>
    </row>
    <row r="8" spans="1:11" s="1" customFormat="1" ht="60" x14ac:dyDescent="0.25">
      <c r="A8" s="8" t="s">
        <v>42</v>
      </c>
      <c r="B8" s="8" t="s">
        <v>22</v>
      </c>
      <c r="C8" s="3" t="s">
        <v>36</v>
      </c>
      <c r="D8" s="8" t="s">
        <v>37</v>
      </c>
      <c r="E8" s="5" t="s">
        <v>38</v>
      </c>
      <c r="F8" s="5" t="s">
        <v>23</v>
      </c>
      <c r="G8" s="5" t="s">
        <v>39</v>
      </c>
      <c r="H8" s="8" t="s">
        <v>40</v>
      </c>
      <c r="I8" s="5" t="s">
        <v>267</v>
      </c>
      <c r="J8" s="23" t="s">
        <v>266</v>
      </c>
      <c r="K8" s="39" t="s">
        <v>268</v>
      </c>
    </row>
    <row r="9" spans="1:11" x14ac:dyDescent="0.25">
      <c r="A9" s="9" t="s">
        <v>35</v>
      </c>
      <c r="B9" s="10">
        <v>1</v>
      </c>
      <c r="C9" s="11">
        <f>B9*$B$5*1000000*3.785412/453592.37</f>
        <v>3.6052149289900974</v>
      </c>
      <c r="D9" s="10">
        <v>0.1</v>
      </c>
      <c r="E9" s="11">
        <f>D9*$B$5*1000000*3.785412/453592.37</f>
        <v>0.36052149289900975</v>
      </c>
      <c r="F9" s="12">
        <f>(C9-E9)*365</f>
        <v>1184.313104173247</v>
      </c>
      <c r="G9" s="6">
        <f>(C9-E9)/C9</f>
        <v>0.89999999999999991</v>
      </c>
      <c r="H9" s="9">
        <v>1.4E-3</v>
      </c>
      <c r="I9" s="7">
        <f>F9*H9</f>
        <v>1.6580383458425458</v>
      </c>
      <c r="J9" s="45">
        <f ca="1">RANDBETWEEN(10,100)</f>
        <v>78</v>
      </c>
      <c r="K9" s="7">
        <f t="shared" ref="K9:K21" ca="1" si="0">I9*J9/100</f>
        <v>1.2932699097571858</v>
      </c>
    </row>
    <row r="10" spans="1:11" x14ac:dyDescent="0.25">
      <c r="A10" s="9" t="s">
        <v>29</v>
      </c>
      <c r="B10" s="10">
        <v>0.05</v>
      </c>
      <c r="C10" s="11">
        <f t="shared" ref="C10:E21" si="1">B10*$B$5*1000000*3.785412/453592.37</f>
        <v>0.18026074644950488</v>
      </c>
      <c r="D10" s="10">
        <v>5.0000000000000001E-3</v>
      </c>
      <c r="E10" s="11">
        <f t="shared" si="1"/>
        <v>1.8026074644950488E-2</v>
      </c>
      <c r="F10" s="12">
        <f t="shared" ref="F10:F21" si="2">(C10-E10)*365</f>
        <v>59.215655208662355</v>
      </c>
      <c r="G10" s="6">
        <f t="shared" ref="G10:G21" si="3">(C10-E10)/C10</f>
        <v>0.9</v>
      </c>
      <c r="H10" s="9">
        <v>4.04</v>
      </c>
      <c r="I10" s="7">
        <f t="shared" ref="I10:I21" si="4">F10*H10</f>
        <v>239.2312470429959</v>
      </c>
      <c r="J10" s="45">
        <f ca="1">RANDBETWEEN(10,100)</f>
        <v>96</v>
      </c>
      <c r="K10" s="7">
        <f t="shared" ca="1" si="0"/>
        <v>229.66199716127608</v>
      </c>
    </row>
    <row r="11" spans="1:11" x14ac:dyDescent="0.25">
      <c r="A11" s="9" t="s">
        <v>30</v>
      </c>
      <c r="B11" s="10">
        <v>0.02</v>
      </c>
      <c r="C11" s="11">
        <f t="shared" si="1"/>
        <v>7.2104298579801954E-2</v>
      </c>
      <c r="D11" s="10">
        <v>5.0000000000000001E-3</v>
      </c>
      <c r="E11" s="11">
        <f t="shared" si="1"/>
        <v>1.8026074644950488E-2</v>
      </c>
      <c r="F11" s="12">
        <f t="shared" si="2"/>
        <v>19.738551736220785</v>
      </c>
      <c r="G11" s="6">
        <f t="shared" si="3"/>
        <v>0.75</v>
      </c>
      <c r="H11" s="9">
        <v>23.1</v>
      </c>
      <c r="I11" s="7">
        <f t="shared" si="4"/>
        <v>455.96054510670018</v>
      </c>
      <c r="J11" s="45">
        <f t="shared" ref="J11:J21" ca="1" si="5">RANDBETWEEN(10,100)</f>
        <v>82</v>
      </c>
      <c r="K11" s="7">
        <f t="shared" ca="1" si="0"/>
        <v>373.88764698749418</v>
      </c>
    </row>
    <row r="12" spans="1:11" x14ac:dyDescent="0.25">
      <c r="A12" s="9" t="s">
        <v>28</v>
      </c>
      <c r="B12" s="10">
        <v>0.05</v>
      </c>
      <c r="C12" s="11">
        <f t="shared" si="1"/>
        <v>0.18026074644950488</v>
      </c>
      <c r="D12" s="10">
        <v>5.0000000000000001E-3</v>
      </c>
      <c r="E12" s="11">
        <f t="shared" si="1"/>
        <v>1.8026074644950488E-2</v>
      </c>
      <c r="F12" s="12">
        <f t="shared" si="2"/>
        <v>59.215655208662355</v>
      </c>
      <c r="G12" s="6">
        <f t="shared" si="3"/>
        <v>0.9</v>
      </c>
      <c r="H12" s="9">
        <v>0.63</v>
      </c>
      <c r="I12" s="7">
        <f t="shared" si="4"/>
        <v>37.305862781457286</v>
      </c>
      <c r="J12" s="45">
        <f t="shared" ca="1" si="5"/>
        <v>83</v>
      </c>
      <c r="K12" s="7">
        <f t="shared" ca="1" si="0"/>
        <v>30.963866108609544</v>
      </c>
    </row>
    <row r="13" spans="1:11" x14ac:dyDescent="0.25">
      <c r="A13" s="9" t="s">
        <v>26</v>
      </c>
      <c r="B13" s="10">
        <v>0.05</v>
      </c>
      <c r="C13" s="11">
        <f t="shared" si="1"/>
        <v>0.18026074644950488</v>
      </c>
      <c r="D13" s="10">
        <v>5.0000000000000001E-3</v>
      </c>
      <c r="E13" s="11">
        <f t="shared" si="1"/>
        <v>1.8026074644950488E-2</v>
      </c>
      <c r="F13" s="12">
        <f t="shared" si="2"/>
        <v>59.215655208662355</v>
      </c>
      <c r="G13" s="6">
        <f t="shared" si="3"/>
        <v>0.9</v>
      </c>
      <c r="H13" s="9">
        <v>0.51</v>
      </c>
      <c r="I13" s="7">
        <f t="shared" si="4"/>
        <v>30.199984156417802</v>
      </c>
      <c r="J13" s="45">
        <f t="shared" ca="1" si="5"/>
        <v>11</v>
      </c>
      <c r="K13" s="7">
        <f t="shared" ca="1" si="0"/>
        <v>3.3219982572059581</v>
      </c>
    </row>
    <row r="14" spans="1:11" x14ac:dyDescent="0.25">
      <c r="A14" s="9" t="s">
        <v>24</v>
      </c>
      <c r="B14" s="10">
        <v>7.0000000000000007E-2</v>
      </c>
      <c r="C14" s="11">
        <f t="shared" si="1"/>
        <v>0.25236504502930684</v>
      </c>
      <c r="D14" s="10">
        <v>0.01</v>
      </c>
      <c r="E14" s="11">
        <f t="shared" si="1"/>
        <v>3.6052149289900977E-2</v>
      </c>
      <c r="F14" s="12">
        <f t="shared" si="2"/>
        <v>78.95420694488314</v>
      </c>
      <c r="G14" s="6">
        <f t="shared" si="3"/>
        <v>0.85714285714285721</v>
      </c>
      <c r="H14" s="9">
        <v>5.5999999999999999E-3</v>
      </c>
      <c r="I14" s="7">
        <f t="shared" si="4"/>
        <v>0.4421435588913456</v>
      </c>
      <c r="J14" s="45">
        <f t="shared" ca="1" si="5"/>
        <v>65</v>
      </c>
      <c r="K14" s="7">
        <f t="shared" ca="1" si="0"/>
        <v>0.28739331327937462</v>
      </c>
    </row>
    <row r="15" spans="1:11" x14ac:dyDescent="0.25">
      <c r="A15" s="9" t="s">
        <v>31</v>
      </c>
      <c r="B15" s="10">
        <v>0.05</v>
      </c>
      <c r="C15" s="11">
        <f t="shared" si="1"/>
        <v>0.18026074644950488</v>
      </c>
      <c r="D15" s="10">
        <v>5.0000000000000001E-3</v>
      </c>
      <c r="E15" s="11">
        <f t="shared" si="1"/>
        <v>1.8026074644950488E-2</v>
      </c>
      <c r="F15" s="12">
        <f t="shared" si="2"/>
        <v>59.215655208662355</v>
      </c>
      <c r="G15" s="6">
        <f t="shared" si="3"/>
        <v>0.9</v>
      </c>
      <c r="H15" s="9">
        <v>2.2400000000000002</v>
      </c>
      <c r="I15" s="7">
        <f t="shared" si="4"/>
        <v>132.6430676674037</v>
      </c>
      <c r="J15" s="45">
        <f t="shared" ca="1" si="5"/>
        <v>95</v>
      </c>
      <c r="K15" s="7">
        <f t="shared" ca="1" si="0"/>
        <v>126.01091428403352</v>
      </c>
    </row>
    <row r="16" spans="1:11" x14ac:dyDescent="0.25">
      <c r="A16" s="9" t="s">
        <v>32</v>
      </c>
      <c r="B16" s="10">
        <v>1E-4</v>
      </c>
      <c r="C16" s="4">
        <f t="shared" si="1"/>
        <v>3.6052149289900973E-4</v>
      </c>
      <c r="D16" s="10">
        <v>1E-4</v>
      </c>
      <c r="E16" s="4">
        <f t="shared" si="1"/>
        <v>3.6052149289900973E-4</v>
      </c>
      <c r="F16" s="12">
        <f t="shared" si="2"/>
        <v>0</v>
      </c>
      <c r="G16" s="6">
        <f t="shared" si="3"/>
        <v>0</v>
      </c>
      <c r="H16" s="9">
        <v>120</v>
      </c>
      <c r="I16" s="7">
        <f t="shared" si="4"/>
        <v>0</v>
      </c>
      <c r="J16" s="45">
        <f t="shared" ca="1" si="5"/>
        <v>46</v>
      </c>
      <c r="K16" s="7">
        <f t="shared" ca="1" si="0"/>
        <v>0</v>
      </c>
    </row>
    <row r="17" spans="1:11" x14ac:dyDescent="0.25">
      <c r="A17" s="9" t="s">
        <v>33</v>
      </c>
      <c r="B17" s="10">
        <v>0.05</v>
      </c>
      <c r="C17" s="11">
        <f t="shared" si="1"/>
        <v>0.18026074644950488</v>
      </c>
      <c r="D17" s="10">
        <v>0.05</v>
      </c>
      <c r="E17" s="11">
        <f t="shared" si="1"/>
        <v>0.18026074644950488</v>
      </c>
      <c r="F17" s="12">
        <f t="shared" si="2"/>
        <v>0</v>
      </c>
      <c r="G17" s="6">
        <f t="shared" si="3"/>
        <v>0</v>
      </c>
      <c r="H17" s="9">
        <v>1.1000000000000001</v>
      </c>
      <c r="I17" s="7">
        <f t="shared" si="4"/>
        <v>0</v>
      </c>
      <c r="J17" s="45">
        <f t="shared" ca="1" si="5"/>
        <v>99</v>
      </c>
      <c r="K17" s="7">
        <f t="shared" ca="1" si="0"/>
        <v>0</v>
      </c>
    </row>
    <row r="18" spans="1:11" x14ac:dyDescent="0.25">
      <c r="A18" s="9" t="s">
        <v>34</v>
      </c>
      <c r="B18" s="10">
        <v>0.01</v>
      </c>
      <c r="C18" s="11">
        <f t="shared" si="1"/>
        <v>3.6052149289900977E-2</v>
      </c>
      <c r="D18" s="10">
        <v>4.0000000000000001E-3</v>
      </c>
      <c r="E18" s="11">
        <f t="shared" si="1"/>
        <v>1.4420859715960391E-2</v>
      </c>
      <c r="F18" s="12">
        <f t="shared" si="2"/>
        <v>7.8954206944883145</v>
      </c>
      <c r="G18" s="6">
        <f t="shared" si="3"/>
        <v>0.60000000000000009</v>
      </c>
      <c r="H18" s="9">
        <v>16.5</v>
      </c>
      <c r="I18" s="7">
        <f t="shared" si="4"/>
        <v>130.27444145905719</v>
      </c>
      <c r="J18" s="45">
        <f t="shared" ca="1" si="5"/>
        <v>17</v>
      </c>
      <c r="K18" s="7">
        <f t="shared" ca="1" si="0"/>
        <v>22.146655048039719</v>
      </c>
    </row>
    <row r="19" spans="1:11" x14ac:dyDescent="0.25">
      <c r="A19" s="9" t="s">
        <v>25</v>
      </c>
      <c r="B19" s="10">
        <v>0.05</v>
      </c>
      <c r="C19" s="11">
        <f t="shared" si="1"/>
        <v>0.18026074644950488</v>
      </c>
      <c r="D19" s="10">
        <v>5.0000000000000001E-3</v>
      </c>
      <c r="E19" s="11">
        <f t="shared" si="1"/>
        <v>1.8026074644950488E-2</v>
      </c>
      <c r="F19" s="12">
        <f t="shared" si="2"/>
        <v>59.215655208662355</v>
      </c>
      <c r="G19" s="6">
        <f t="shared" si="3"/>
        <v>0.9</v>
      </c>
      <c r="H19" s="9">
        <v>7.5999999999999998E-2</v>
      </c>
      <c r="I19" s="7">
        <f t="shared" si="4"/>
        <v>4.5003897958583385</v>
      </c>
      <c r="J19" s="45">
        <f t="shared" ca="1" si="5"/>
        <v>12</v>
      </c>
      <c r="K19" s="7">
        <f t="shared" ca="1" si="0"/>
        <v>0.54004677550300062</v>
      </c>
    </row>
    <row r="20" spans="1:11" x14ac:dyDescent="0.25">
      <c r="A20" s="9" t="s">
        <v>44</v>
      </c>
      <c r="B20" s="10">
        <v>0.5</v>
      </c>
      <c r="C20" s="11">
        <f t="shared" si="1"/>
        <v>1.8026074644950487</v>
      </c>
      <c r="D20" s="10">
        <v>0.01</v>
      </c>
      <c r="E20" s="11">
        <f t="shared" si="1"/>
        <v>3.6052149289900977E-2</v>
      </c>
      <c r="F20" s="12">
        <f t="shared" si="2"/>
        <v>644.79269004987884</v>
      </c>
      <c r="G20" s="6">
        <f t="shared" si="3"/>
        <v>0.98</v>
      </c>
      <c r="H20" s="9">
        <v>0.50900000000000001</v>
      </c>
      <c r="I20" s="7">
        <f t="shared" si="4"/>
        <v>328.19947923538831</v>
      </c>
      <c r="J20" s="45">
        <f t="shared" ca="1" si="5"/>
        <v>95</v>
      </c>
      <c r="K20" s="7">
        <f t="shared" ca="1" si="0"/>
        <v>311.78950527361889</v>
      </c>
    </row>
    <row r="21" spans="1:11" x14ac:dyDescent="0.25">
      <c r="A21" s="9" t="s">
        <v>27</v>
      </c>
      <c r="B21" s="10">
        <v>0.04</v>
      </c>
      <c r="C21" s="11">
        <f t="shared" si="1"/>
        <v>0.14420859715960391</v>
      </c>
      <c r="D21" s="10">
        <v>5.0000000000000001E-3</v>
      </c>
      <c r="E21" s="11">
        <f t="shared" si="1"/>
        <v>1.8026074644950488E-2</v>
      </c>
      <c r="F21" s="12">
        <f t="shared" si="2"/>
        <v>46.056620717848496</v>
      </c>
      <c r="G21" s="6">
        <f t="shared" si="3"/>
        <v>0.875</v>
      </c>
      <c r="H21" s="9">
        <v>4.7E-2</v>
      </c>
      <c r="I21" s="7">
        <f t="shared" si="4"/>
        <v>2.1646611737388795</v>
      </c>
      <c r="J21" s="45">
        <f t="shared" ca="1" si="5"/>
        <v>10</v>
      </c>
      <c r="K21" s="7">
        <f t="shared" ca="1" si="0"/>
        <v>0.21646611737388796</v>
      </c>
    </row>
    <row r="22" spans="1:11" x14ac:dyDescent="0.25">
      <c r="A22" s="14" t="s">
        <v>45</v>
      </c>
      <c r="B22" s="15"/>
      <c r="C22" s="16"/>
      <c r="D22" s="15"/>
      <c r="E22" s="16"/>
      <c r="F22" s="17"/>
      <c r="G22" s="18"/>
      <c r="H22" s="19"/>
      <c r="I22" s="17">
        <f>SUM(I9:I21)</f>
        <v>1362.5798603237515</v>
      </c>
      <c r="J22" s="19"/>
      <c r="K22" s="20">
        <f ca="1">SUM(K9:K21)</f>
        <v>1100.1197592361912</v>
      </c>
    </row>
    <row r="23" spans="1:11" x14ac:dyDescent="0.25">
      <c r="G23" s="2"/>
    </row>
    <row r="24" spans="1:11" x14ac:dyDescent="0.25">
      <c r="G24" s="2"/>
    </row>
    <row r="25" spans="1:11" ht="30" x14ac:dyDescent="0.25">
      <c r="A25" s="8" t="s">
        <v>46</v>
      </c>
      <c r="B25" s="8" t="s">
        <v>41</v>
      </c>
      <c r="C25" s="39" t="s">
        <v>20</v>
      </c>
      <c r="G25" s="2"/>
    </row>
    <row r="26" spans="1:11" x14ac:dyDescent="0.25">
      <c r="A26" s="9" t="s">
        <v>11</v>
      </c>
      <c r="B26" s="9">
        <v>759</v>
      </c>
      <c r="C26" s="35">
        <f>_xlfn.RANK.EQ(B26,B$26:B$30)</f>
        <v>5</v>
      </c>
      <c r="G26" s="2"/>
    </row>
    <row r="27" spans="1:11" x14ac:dyDescent="0.25">
      <c r="A27" s="9" t="s">
        <v>10</v>
      </c>
      <c r="B27" s="9">
        <v>957</v>
      </c>
      <c r="C27" s="35">
        <v>3</v>
      </c>
      <c r="G27" s="2"/>
    </row>
    <row r="28" spans="1:11" x14ac:dyDescent="0.25">
      <c r="A28" s="9" t="s">
        <v>12</v>
      </c>
      <c r="B28" s="9">
        <v>886</v>
      </c>
      <c r="C28" s="35">
        <v>4</v>
      </c>
      <c r="G28" s="2"/>
    </row>
    <row r="29" spans="1:11" x14ac:dyDescent="0.25">
      <c r="A29" s="9" t="s">
        <v>8</v>
      </c>
      <c r="B29" s="9">
        <v>1333</v>
      </c>
      <c r="C29" s="35">
        <v>1</v>
      </c>
      <c r="G29" s="2"/>
    </row>
    <row r="30" spans="1:11" x14ac:dyDescent="0.25">
      <c r="A30" s="9" t="s">
        <v>9</v>
      </c>
      <c r="B30" s="9">
        <v>1012</v>
      </c>
      <c r="C30" s="35">
        <v>2</v>
      </c>
      <c r="G30" s="2"/>
    </row>
    <row r="31" spans="1:11" x14ac:dyDescent="0.25">
      <c r="G31" s="2"/>
    </row>
    <row r="32" spans="1:11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</sheetData>
  <sortState ref="A26:C30">
    <sortCondition ref="A26:A3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"/>
    </sheetView>
  </sheetViews>
  <sheetFormatPr defaultRowHeight="15" x14ac:dyDescent="0.25"/>
  <cols>
    <col min="1" max="1" width="12.42578125" bestFit="1" customWidth="1"/>
    <col min="2" max="2" width="7.28515625" bestFit="1" customWidth="1"/>
    <col min="3" max="3" width="9.7109375" bestFit="1" customWidth="1"/>
    <col min="4" max="4" width="10.140625" customWidth="1"/>
    <col min="5" max="5" width="11.7109375" customWidth="1"/>
  </cols>
  <sheetData>
    <row r="1" spans="1:6" ht="15.75" x14ac:dyDescent="0.25">
      <c r="A1" s="52" t="s">
        <v>291</v>
      </c>
    </row>
    <row r="3" spans="1:6" x14ac:dyDescent="0.25">
      <c r="A3" s="21" t="s">
        <v>59</v>
      </c>
    </row>
    <row r="5" spans="1:6" ht="60" x14ac:dyDescent="0.25">
      <c r="A5" s="23" t="s">
        <v>46</v>
      </c>
      <c r="B5" s="23" t="s">
        <v>53</v>
      </c>
      <c r="C5" s="25" t="s">
        <v>54</v>
      </c>
      <c r="D5" s="23" t="s">
        <v>57</v>
      </c>
      <c r="E5" s="25" t="s">
        <v>56</v>
      </c>
      <c r="F5" s="25" t="s">
        <v>55</v>
      </c>
    </row>
    <row r="6" spans="1:6" x14ac:dyDescent="0.25">
      <c r="A6" s="46">
        <v>1</v>
      </c>
      <c r="B6" s="53">
        <v>1100</v>
      </c>
      <c r="C6" s="6">
        <f>(B6-B$11)/B$11</f>
        <v>0.1</v>
      </c>
      <c r="D6" s="9">
        <v>14</v>
      </c>
      <c r="E6" s="31">
        <f>B6/D6</f>
        <v>78.571428571428569</v>
      </c>
      <c r="F6" s="32">
        <v>-0.183</v>
      </c>
    </row>
    <row r="7" spans="1:6" x14ac:dyDescent="0.25">
      <c r="A7" s="46">
        <v>2</v>
      </c>
      <c r="B7" s="53">
        <v>1400</v>
      </c>
      <c r="C7" s="6">
        <f t="shared" ref="C7:C10" si="0">(B7-B$11)/B$11</f>
        <v>0.4</v>
      </c>
      <c r="D7" s="9">
        <v>14.5</v>
      </c>
      <c r="E7" s="31">
        <f t="shared" ref="E7:E11" si="1">B7/D7</f>
        <v>96.551724137931032</v>
      </c>
      <c r="F7" s="32">
        <v>4.0000000000000001E-3</v>
      </c>
    </row>
    <row r="8" spans="1:6" x14ac:dyDescent="0.25">
      <c r="A8" s="46">
        <v>3</v>
      </c>
      <c r="B8" s="53">
        <v>1300</v>
      </c>
      <c r="C8" s="6">
        <f t="shared" si="0"/>
        <v>0.3</v>
      </c>
      <c r="D8" s="9">
        <v>13.5</v>
      </c>
      <c r="E8" s="31">
        <f t="shared" si="1"/>
        <v>96.296296296296291</v>
      </c>
      <c r="F8" s="33">
        <v>1E-3</v>
      </c>
    </row>
    <row r="9" spans="1:6" x14ac:dyDescent="0.25">
      <c r="A9" s="46">
        <v>4</v>
      </c>
      <c r="B9" s="53">
        <v>2000</v>
      </c>
      <c r="C9" s="6">
        <f t="shared" si="0"/>
        <v>1</v>
      </c>
      <c r="D9" s="9">
        <v>16</v>
      </c>
      <c r="E9" s="31">
        <f t="shared" si="1"/>
        <v>125</v>
      </c>
      <c r="F9" s="34">
        <v>0.3</v>
      </c>
    </row>
    <row r="10" spans="1:6" x14ac:dyDescent="0.25">
      <c r="A10" s="46">
        <v>5</v>
      </c>
      <c r="B10" s="53">
        <v>1500</v>
      </c>
      <c r="C10" s="6">
        <f t="shared" si="0"/>
        <v>0.5</v>
      </c>
      <c r="D10" s="9">
        <v>15</v>
      </c>
      <c r="E10" s="31">
        <f t="shared" si="1"/>
        <v>100</v>
      </c>
      <c r="F10" s="32">
        <v>0.04</v>
      </c>
    </row>
    <row r="11" spans="1:6" x14ac:dyDescent="0.25">
      <c r="A11" s="9" t="s">
        <v>13</v>
      </c>
      <c r="B11" s="53">
        <v>1000</v>
      </c>
      <c r="C11" s="13"/>
      <c r="D11" s="9">
        <v>10.4</v>
      </c>
      <c r="E11" s="31">
        <f t="shared" si="1"/>
        <v>96.153846153846146</v>
      </c>
      <c r="F11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27.85546875" bestFit="1" customWidth="1"/>
  </cols>
  <sheetData>
    <row r="1" spans="1:2" ht="15.75" x14ac:dyDescent="0.25">
      <c r="A1" s="52" t="s">
        <v>263</v>
      </c>
    </row>
    <row r="2" spans="1:2" x14ac:dyDescent="0.25">
      <c r="A2">
        <v>1</v>
      </c>
      <c r="B2" t="s">
        <v>82</v>
      </c>
    </row>
    <row r="3" spans="1:2" x14ac:dyDescent="0.25">
      <c r="A3">
        <v>2</v>
      </c>
      <c r="B3" t="s">
        <v>87</v>
      </c>
    </row>
    <row r="4" spans="1:2" x14ac:dyDescent="0.25">
      <c r="A4">
        <v>3</v>
      </c>
      <c r="B4" t="s">
        <v>155</v>
      </c>
    </row>
    <row r="5" spans="1:2" x14ac:dyDescent="0.25">
      <c r="A5">
        <v>4</v>
      </c>
      <c r="B5" t="s">
        <v>96</v>
      </c>
    </row>
    <row r="6" spans="1:2" x14ac:dyDescent="0.25">
      <c r="A6">
        <v>5</v>
      </c>
      <c r="B6" t="s">
        <v>156</v>
      </c>
    </row>
    <row r="7" spans="1:2" x14ac:dyDescent="0.25">
      <c r="A7">
        <v>6</v>
      </c>
      <c r="B7" t="s">
        <v>228</v>
      </c>
    </row>
    <row r="8" spans="1:2" x14ac:dyDescent="0.25">
      <c r="A8">
        <v>7</v>
      </c>
      <c r="B8" t="s">
        <v>107</v>
      </c>
    </row>
    <row r="9" spans="1:2" x14ac:dyDescent="0.25">
      <c r="A9">
        <v>8</v>
      </c>
      <c r="B9" t="s">
        <v>157</v>
      </c>
    </row>
    <row r="10" spans="1:2" x14ac:dyDescent="0.25">
      <c r="A10">
        <v>9</v>
      </c>
      <c r="B10" t="s">
        <v>158</v>
      </c>
    </row>
    <row r="11" spans="1:2" x14ac:dyDescent="0.25">
      <c r="A11">
        <v>10</v>
      </c>
      <c r="B11" t="s">
        <v>159</v>
      </c>
    </row>
    <row r="12" spans="1:2" x14ac:dyDescent="0.25">
      <c r="A12">
        <v>11</v>
      </c>
      <c r="B12" t="s">
        <v>160</v>
      </c>
    </row>
    <row r="13" spans="1:2" x14ac:dyDescent="0.25">
      <c r="A13">
        <v>12</v>
      </c>
      <c r="B13" t="s">
        <v>161</v>
      </c>
    </row>
    <row r="14" spans="1:2" x14ac:dyDescent="0.25">
      <c r="A14">
        <v>13</v>
      </c>
      <c r="B14" t="s">
        <v>84</v>
      </c>
    </row>
    <row r="15" spans="1:2" x14ac:dyDescent="0.25">
      <c r="A15">
        <v>14</v>
      </c>
      <c r="B15" t="s">
        <v>162</v>
      </c>
    </row>
    <row r="16" spans="1:2" x14ac:dyDescent="0.25">
      <c r="A16">
        <v>15</v>
      </c>
      <c r="B16" t="s">
        <v>85</v>
      </c>
    </row>
    <row r="17" spans="1:2" x14ac:dyDescent="0.25">
      <c r="A17">
        <v>16</v>
      </c>
      <c r="B17" t="s">
        <v>86</v>
      </c>
    </row>
    <row r="18" spans="1:2" x14ac:dyDescent="0.25">
      <c r="A18">
        <v>17</v>
      </c>
      <c r="B18" t="s">
        <v>163</v>
      </c>
    </row>
    <row r="19" spans="1:2" x14ac:dyDescent="0.25">
      <c r="A19">
        <v>18</v>
      </c>
      <c r="B19" t="s">
        <v>229</v>
      </c>
    </row>
    <row r="20" spans="1:2" x14ac:dyDescent="0.25">
      <c r="A20">
        <v>19</v>
      </c>
      <c r="B20" t="s">
        <v>230</v>
      </c>
    </row>
    <row r="21" spans="1:2" x14ac:dyDescent="0.25">
      <c r="A21">
        <v>20</v>
      </c>
      <c r="B21" t="s">
        <v>164</v>
      </c>
    </row>
    <row r="22" spans="1:2" x14ac:dyDescent="0.25">
      <c r="A22">
        <v>21</v>
      </c>
      <c r="B22" t="s">
        <v>165</v>
      </c>
    </row>
    <row r="23" spans="1:2" x14ac:dyDescent="0.25">
      <c r="A23">
        <v>22</v>
      </c>
      <c r="B23" t="s">
        <v>231</v>
      </c>
    </row>
    <row r="24" spans="1:2" x14ac:dyDescent="0.25">
      <c r="A24">
        <v>23</v>
      </c>
      <c r="B24" t="s">
        <v>89</v>
      </c>
    </row>
    <row r="25" spans="1:2" x14ac:dyDescent="0.25">
      <c r="A25">
        <v>24</v>
      </c>
      <c r="B25" t="s">
        <v>166</v>
      </c>
    </row>
    <row r="26" spans="1:2" x14ac:dyDescent="0.25">
      <c r="A26">
        <v>25</v>
      </c>
      <c r="B26" t="s">
        <v>90</v>
      </c>
    </row>
    <row r="27" spans="1:2" x14ac:dyDescent="0.25">
      <c r="A27">
        <v>26</v>
      </c>
      <c r="B27" t="s">
        <v>167</v>
      </c>
    </row>
    <row r="28" spans="1:2" x14ac:dyDescent="0.25">
      <c r="A28">
        <v>27</v>
      </c>
      <c r="B28" t="s">
        <v>168</v>
      </c>
    </row>
    <row r="29" spans="1:2" x14ac:dyDescent="0.25">
      <c r="A29">
        <v>28</v>
      </c>
      <c r="B29" t="s">
        <v>169</v>
      </c>
    </row>
    <row r="30" spans="1:2" x14ac:dyDescent="0.25">
      <c r="A30">
        <v>29</v>
      </c>
      <c r="B30" t="s">
        <v>170</v>
      </c>
    </row>
    <row r="31" spans="1:2" x14ac:dyDescent="0.25">
      <c r="A31">
        <v>30</v>
      </c>
      <c r="B31" t="s">
        <v>171</v>
      </c>
    </row>
    <row r="32" spans="1:2" x14ac:dyDescent="0.25">
      <c r="A32">
        <v>31</v>
      </c>
      <c r="B32" t="s">
        <v>172</v>
      </c>
    </row>
    <row r="33" spans="1:2" x14ac:dyDescent="0.25">
      <c r="A33">
        <v>32</v>
      </c>
      <c r="B33" t="s">
        <v>173</v>
      </c>
    </row>
    <row r="34" spans="1:2" x14ac:dyDescent="0.25">
      <c r="A34">
        <v>33</v>
      </c>
      <c r="B34" t="s">
        <v>174</v>
      </c>
    </row>
    <row r="35" spans="1:2" x14ac:dyDescent="0.25">
      <c r="A35">
        <v>34</v>
      </c>
      <c r="B35" t="s">
        <v>92</v>
      </c>
    </row>
    <row r="36" spans="1:2" x14ac:dyDescent="0.25">
      <c r="A36">
        <v>35</v>
      </c>
      <c r="B36" t="s">
        <v>175</v>
      </c>
    </row>
    <row r="37" spans="1:2" x14ac:dyDescent="0.25">
      <c r="A37">
        <v>36</v>
      </c>
      <c r="B37" t="s">
        <v>93</v>
      </c>
    </row>
    <row r="38" spans="1:2" x14ac:dyDescent="0.25">
      <c r="A38">
        <v>37</v>
      </c>
      <c r="B38" t="s">
        <v>176</v>
      </c>
    </row>
    <row r="39" spans="1:2" x14ac:dyDescent="0.25">
      <c r="A39">
        <v>38</v>
      </c>
      <c r="B39" t="s">
        <v>94</v>
      </c>
    </row>
    <row r="40" spans="1:2" x14ac:dyDescent="0.25">
      <c r="A40">
        <v>39</v>
      </c>
      <c r="B40" t="s">
        <v>95</v>
      </c>
    </row>
    <row r="41" spans="1:2" x14ac:dyDescent="0.25">
      <c r="A41">
        <v>40</v>
      </c>
      <c r="B41" t="s">
        <v>232</v>
      </c>
    </row>
    <row r="42" spans="1:2" x14ac:dyDescent="0.25">
      <c r="A42">
        <v>41</v>
      </c>
      <c r="B42" t="s">
        <v>233</v>
      </c>
    </row>
    <row r="43" spans="1:2" x14ac:dyDescent="0.25">
      <c r="A43">
        <v>42</v>
      </c>
      <c r="B43" t="s">
        <v>234</v>
      </c>
    </row>
    <row r="44" spans="1:2" x14ac:dyDescent="0.25">
      <c r="A44">
        <v>43</v>
      </c>
      <c r="B44" t="s">
        <v>235</v>
      </c>
    </row>
    <row r="45" spans="1:2" x14ac:dyDescent="0.25">
      <c r="A45">
        <v>44</v>
      </c>
      <c r="B45" t="s">
        <v>236</v>
      </c>
    </row>
    <row r="46" spans="1:2" x14ac:dyDescent="0.25">
      <c r="A46">
        <v>45</v>
      </c>
      <c r="B46" t="s">
        <v>237</v>
      </c>
    </row>
    <row r="47" spans="1:2" x14ac:dyDescent="0.25">
      <c r="A47">
        <v>46</v>
      </c>
      <c r="B47" t="s">
        <v>238</v>
      </c>
    </row>
    <row r="48" spans="1:2" x14ac:dyDescent="0.25">
      <c r="A48">
        <v>47</v>
      </c>
      <c r="B48" t="s">
        <v>177</v>
      </c>
    </row>
    <row r="49" spans="1:2" x14ac:dyDescent="0.25">
      <c r="A49">
        <v>48</v>
      </c>
      <c r="B49" t="s">
        <v>178</v>
      </c>
    </row>
    <row r="50" spans="1:2" x14ac:dyDescent="0.25">
      <c r="A50">
        <v>49</v>
      </c>
      <c r="B50" t="s">
        <v>163</v>
      </c>
    </row>
    <row r="51" spans="1:2" x14ac:dyDescent="0.25">
      <c r="A51">
        <v>50</v>
      </c>
      <c r="B51" t="s">
        <v>163</v>
      </c>
    </row>
    <row r="52" spans="1:2" x14ac:dyDescent="0.25">
      <c r="A52">
        <v>51</v>
      </c>
      <c r="B52" t="s">
        <v>179</v>
      </c>
    </row>
    <row r="53" spans="1:2" x14ac:dyDescent="0.25">
      <c r="A53">
        <v>52</v>
      </c>
      <c r="B53" t="s">
        <v>180</v>
      </c>
    </row>
    <row r="54" spans="1:2" x14ac:dyDescent="0.25">
      <c r="A54">
        <v>53</v>
      </c>
      <c r="B54" t="s">
        <v>181</v>
      </c>
    </row>
    <row r="55" spans="1:2" x14ac:dyDescent="0.25">
      <c r="A55">
        <v>54</v>
      </c>
      <c r="B55" t="s">
        <v>99</v>
      </c>
    </row>
    <row r="56" spans="1:2" x14ac:dyDescent="0.25">
      <c r="A56">
        <v>55</v>
      </c>
      <c r="B56" t="s">
        <v>100</v>
      </c>
    </row>
    <row r="57" spans="1:2" x14ac:dyDescent="0.25">
      <c r="A57">
        <v>56</v>
      </c>
      <c r="B57" t="s">
        <v>182</v>
      </c>
    </row>
    <row r="58" spans="1:2" x14ac:dyDescent="0.25">
      <c r="A58">
        <v>57</v>
      </c>
      <c r="B58" t="s">
        <v>101</v>
      </c>
    </row>
    <row r="59" spans="1:2" x14ac:dyDescent="0.25">
      <c r="A59">
        <v>58</v>
      </c>
      <c r="B59" t="s">
        <v>102</v>
      </c>
    </row>
    <row r="60" spans="1:2" x14ac:dyDescent="0.25">
      <c r="A60">
        <v>59</v>
      </c>
      <c r="B60" t="s">
        <v>103</v>
      </c>
    </row>
    <row r="61" spans="1:2" x14ac:dyDescent="0.25">
      <c r="A61">
        <v>60</v>
      </c>
      <c r="B61" t="s">
        <v>183</v>
      </c>
    </row>
    <row r="62" spans="1:2" x14ac:dyDescent="0.25">
      <c r="A62">
        <v>61</v>
      </c>
      <c r="B62" t="s">
        <v>104</v>
      </c>
    </row>
    <row r="63" spans="1:2" x14ac:dyDescent="0.25">
      <c r="A63">
        <v>62</v>
      </c>
      <c r="B63" t="s">
        <v>105</v>
      </c>
    </row>
    <row r="64" spans="1:2" x14ac:dyDescent="0.25">
      <c r="A64">
        <v>63</v>
      </c>
      <c r="B64" t="s">
        <v>184</v>
      </c>
    </row>
    <row r="65" spans="1:2" x14ac:dyDescent="0.25">
      <c r="A65">
        <v>64</v>
      </c>
      <c r="B65" t="s">
        <v>185</v>
      </c>
    </row>
    <row r="66" spans="1:2" x14ac:dyDescent="0.25">
      <c r="A66">
        <v>65</v>
      </c>
      <c r="B66" t="s">
        <v>106</v>
      </c>
    </row>
    <row r="67" spans="1:2" x14ac:dyDescent="0.25">
      <c r="A67">
        <v>66</v>
      </c>
      <c r="B67" t="s">
        <v>239</v>
      </c>
    </row>
    <row r="68" spans="1:2" x14ac:dyDescent="0.25">
      <c r="A68">
        <v>67</v>
      </c>
      <c r="B68" t="s">
        <v>240</v>
      </c>
    </row>
    <row r="69" spans="1:2" x14ac:dyDescent="0.25">
      <c r="A69">
        <v>68</v>
      </c>
      <c r="B69" t="s">
        <v>241</v>
      </c>
    </row>
    <row r="70" spans="1:2" x14ac:dyDescent="0.25">
      <c r="A70">
        <v>69</v>
      </c>
      <c r="B70" t="s">
        <v>242</v>
      </c>
    </row>
    <row r="71" spans="1:2" x14ac:dyDescent="0.25">
      <c r="A71">
        <v>70</v>
      </c>
      <c r="B71" t="s">
        <v>243</v>
      </c>
    </row>
    <row r="72" spans="1:2" x14ac:dyDescent="0.25">
      <c r="A72">
        <v>71</v>
      </c>
      <c r="B72" t="s">
        <v>244</v>
      </c>
    </row>
    <row r="73" spans="1:2" x14ac:dyDescent="0.25">
      <c r="A73">
        <v>72</v>
      </c>
      <c r="B73" t="s">
        <v>245</v>
      </c>
    </row>
    <row r="74" spans="1:2" x14ac:dyDescent="0.25">
      <c r="A74">
        <v>73</v>
      </c>
      <c r="B74" t="s">
        <v>186</v>
      </c>
    </row>
    <row r="75" spans="1:2" x14ac:dyDescent="0.25">
      <c r="A75">
        <v>74</v>
      </c>
      <c r="B75" t="s">
        <v>246</v>
      </c>
    </row>
    <row r="76" spans="1:2" x14ac:dyDescent="0.25">
      <c r="A76">
        <v>75</v>
      </c>
      <c r="B76" t="s">
        <v>247</v>
      </c>
    </row>
    <row r="77" spans="1:2" x14ac:dyDescent="0.25">
      <c r="A77">
        <v>76</v>
      </c>
      <c r="B77" t="s">
        <v>187</v>
      </c>
    </row>
    <row r="78" spans="1:2" x14ac:dyDescent="0.25">
      <c r="A78">
        <v>77</v>
      </c>
      <c r="B78" t="s">
        <v>188</v>
      </c>
    </row>
    <row r="79" spans="1:2" x14ac:dyDescent="0.25">
      <c r="A79">
        <v>78</v>
      </c>
      <c r="B79" t="s">
        <v>108</v>
      </c>
    </row>
    <row r="80" spans="1:2" x14ac:dyDescent="0.25">
      <c r="A80">
        <v>79</v>
      </c>
      <c r="B80" t="s">
        <v>248</v>
      </c>
    </row>
    <row r="81" spans="1:2" x14ac:dyDescent="0.25">
      <c r="A81">
        <v>80</v>
      </c>
      <c r="B81" t="s">
        <v>109</v>
      </c>
    </row>
    <row r="82" spans="1:2" x14ac:dyDescent="0.25">
      <c r="A82">
        <v>81</v>
      </c>
      <c r="B82" t="s">
        <v>110</v>
      </c>
    </row>
    <row r="83" spans="1:2" x14ac:dyDescent="0.25">
      <c r="A83">
        <v>82</v>
      </c>
      <c r="B83" t="s">
        <v>249</v>
      </c>
    </row>
    <row r="84" spans="1:2" x14ac:dyDescent="0.25">
      <c r="A84">
        <v>83</v>
      </c>
      <c r="B84" t="s">
        <v>250</v>
      </c>
    </row>
    <row r="85" spans="1:2" x14ac:dyDescent="0.25">
      <c r="A85">
        <v>84</v>
      </c>
      <c r="B85" t="s">
        <v>111</v>
      </c>
    </row>
    <row r="86" spans="1:2" x14ac:dyDescent="0.25">
      <c r="A86">
        <v>85</v>
      </c>
      <c r="B86" t="s">
        <v>189</v>
      </c>
    </row>
    <row r="87" spans="1:2" x14ac:dyDescent="0.25">
      <c r="A87">
        <v>86</v>
      </c>
      <c r="B87" t="s">
        <v>113</v>
      </c>
    </row>
    <row r="88" spans="1:2" x14ac:dyDescent="0.25">
      <c r="A88">
        <v>87</v>
      </c>
      <c r="B88" t="s">
        <v>190</v>
      </c>
    </row>
    <row r="89" spans="1:2" x14ac:dyDescent="0.25">
      <c r="A89">
        <v>88</v>
      </c>
      <c r="B89" t="s">
        <v>251</v>
      </c>
    </row>
    <row r="90" spans="1:2" x14ac:dyDescent="0.25">
      <c r="A90">
        <v>89</v>
      </c>
      <c r="B90" t="s">
        <v>191</v>
      </c>
    </row>
    <row r="91" spans="1:2" x14ac:dyDescent="0.25">
      <c r="A91">
        <v>90</v>
      </c>
      <c r="B91" t="s">
        <v>192</v>
      </c>
    </row>
    <row r="92" spans="1:2" x14ac:dyDescent="0.25">
      <c r="A92">
        <v>91</v>
      </c>
      <c r="B92" t="s">
        <v>193</v>
      </c>
    </row>
    <row r="93" spans="1:2" x14ac:dyDescent="0.25">
      <c r="A93">
        <v>92</v>
      </c>
      <c r="B93" t="s">
        <v>194</v>
      </c>
    </row>
    <row r="94" spans="1:2" x14ac:dyDescent="0.25">
      <c r="A94">
        <v>93</v>
      </c>
      <c r="B94" t="s">
        <v>195</v>
      </c>
    </row>
    <row r="95" spans="1:2" x14ac:dyDescent="0.25">
      <c r="A95">
        <v>94</v>
      </c>
      <c r="B95" t="s">
        <v>196</v>
      </c>
    </row>
    <row r="96" spans="1:2" x14ac:dyDescent="0.25">
      <c r="A96">
        <v>95</v>
      </c>
      <c r="B96" t="s">
        <v>197</v>
      </c>
    </row>
    <row r="97" spans="1:2" x14ac:dyDescent="0.25">
      <c r="A97">
        <v>96</v>
      </c>
      <c r="B97" t="s">
        <v>198</v>
      </c>
    </row>
    <row r="98" spans="1:2" x14ac:dyDescent="0.25">
      <c r="A98">
        <v>97</v>
      </c>
      <c r="B98" t="s">
        <v>252</v>
      </c>
    </row>
    <row r="99" spans="1:2" x14ac:dyDescent="0.25">
      <c r="A99">
        <v>98</v>
      </c>
      <c r="B99" t="s">
        <v>199</v>
      </c>
    </row>
    <row r="100" spans="1:2" x14ac:dyDescent="0.25">
      <c r="A100">
        <v>99</v>
      </c>
      <c r="B100" t="s">
        <v>253</v>
      </c>
    </row>
    <row r="101" spans="1:2" x14ac:dyDescent="0.25">
      <c r="A101">
        <v>100</v>
      </c>
      <c r="B101" t="s">
        <v>200</v>
      </c>
    </row>
    <row r="102" spans="1:2" x14ac:dyDescent="0.25">
      <c r="A102">
        <v>101</v>
      </c>
      <c r="B102" t="s">
        <v>254</v>
      </c>
    </row>
    <row r="103" spans="1:2" x14ac:dyDescent="0.25">
      <c r="A103">
        <v>102</v>
      </c>
      <c r="B103" t="s">
        <v>201</v>
      </c>
    </row>
    <row r="104" spans="1:2" x14ac:dyDescent="0.25">
      <c r="A104">
        <v>103</v>
      </c>
      <c r="B104" t="s">
        <v>202</v>
      </c>
    </row>
    <row r="105" spans="1:2" x14ac:dyDescent="0.25">
      <c r="A105">
        <v>104</v>
      </c>
      <c r="B105" t="s">
        <v>203</v>
      </c>
    </row>
    <row r="106" spans="1:2" x14ac:dyDescent="0.25">
      <c r="A106">
        <v>105</v>
      </c>
      <c r="B106" t="s">
        <v>204</v>
      </c>
    </row>
    <row r="107" spans="1:2" x14ac:dyDescent="0.25">
      <c r="A107">
        <v>106</v>
      </c>
      <c r="B107" t="s">
        <v>255</v>
      </c>
    </row>
    <row r="108" spans="1:2" x14ac:dyDescent="0.25">
      <c r="A108">
        <v>107</v>
      </c>
      <c r="B108" t="s">
        <v>256</v>
      </c>
    </row>
    <row r="109" spans="1:2" x14ac:dyDescent="0.25">
      <c r="A109">
        <v>108</v>
      </c>
      <c r="B109" t="s">
        <v>257</v>
      </c>
    </row>
    <row r="110" spans="1:2" x14ac:dyDescent="0.25">
      <c r="A110">
        <v>109</v>
      </c>
      <c r="B110" t="s">
        <v>258</v>
      </c>
    </row>
    <row r="111" spans="1:2" x14ac:dyDescent="0.25">
      <c r="A111">
        <v>110</v>
      </c>
      <c r="B111" t="s">
        <v>259</v>
      </c>
    </row>
    <row r="112" spans="1:2" x14ac:dyDescent="0.25">
      <c r="A112">
        <v>111</v>
      </c>
      <c r="B112" t="s">
        <v>260</v>
      </c>
    </row>
    <row r="113" spans="1:2" x14ac:dyDescent="0.25">
      <c r="A113">
        <v>112</v>
      </c>
      <c r="B113" t="s">
        <v>261</v>
      </c>
    </row>
    <row r="114" spans="1:2" x14ac:dyDescent="0.25">
      <c r="A114">
        <v>113</v>
      </c>
      <c r="B114" t="s">
        <v>205</v>
      </c>
    </row>
    <row r="115" spans="1:2" x14ac:dyDescent="0.25">
      <c r="A115">
        <v>114</v>
      </c>
      <c r="B115" t="s">
        <v>69</v>
      </c>
    </row>
    <row r="116" spans="1:2" x14ac:dyDescent="0.25">
      <c r="A116">
        <v>115</v>
      </c>
      <c r="B116" t="s">
        <v>74</v>
      </c>
    </row>
    <row r="117" spans="1:2" x14ac:dyDescent="0.25">
      <c r="A117">
        <v>116</v>
      </c>
      <c r="B117" t="s">
        <v>206</v>
      </c>
    </row>
    <row r="118" spans="1:2" x14ac:dyDescent="0.25">
      <c r="A118">
        <v>117</v>
      </c>
      <c r="B118" t="s">
        <v>75</v>
      </c>
    </row>
    <row r="119" spans="1:2" x14ac:dyDescent="0.25">
      <c r="A119">
        <v>118</v>
      </c>
      <c r="B119" t="s">
        <v>76</v>
      </c>
    </row>
    <row r="120" spans="1:2" x14ac:dyDescent="0.25">
      <c r="A120">
        <v>119</v>
      </c>
      <c r="B120" t="s">
        <v>78</v>
      </c>
    </row>
    <row r="121" spans="1:2" x14ac:dyDescent="0.25">
      <c r="A121">
        <v>120</v>
      </c>
      <c r="B121" t="s">
        <v>79</v>
      </c>
    </row>
    <row r="122" spans="1:2" x14ac:dyDescent="0.25">
      <c r="A122">
        <v>121</v>
      </c>
      <c r="B122" t="s">
        <v>262</v>
      </c>
    </row>
    <row r="123" spans="1:2" x14ac:dyDescent="0.25">
      <c r="A123">
        <v>122</v>
      </c>
      <c r="B123" t="s">
        <v>68</v>
      </c>
    </row>
    <row r="124" spans="1:2" x14ac:dyDescent="0.25">
      <c r="A124">
        <v>123</v>
      </c>
      <c r="B124" t="s">
        <v>66</v>
      </c>
    </row>
    <row r="125" spans="1:2" x14ac:dyDescent="0.25">
      <c r="A125">
        <v>124</v>
      </c>
      <c r="B125" t="s">
        <v>67</v>
      </c>
    </row>
    <row r="126" spans="1:2" x14ac:dyDescent="0.25">
      <c r="A126">
        <v>125</v>
      </c>
      <c r="B126" t="s">
        <v>70</v>
      </c>
    </row>
    <row r="127" spans="1:2" x14ac:dyDescent="0.25">
      <c r="A127">
        <v>126</v>
      </c>
      <c r="B127" t="s">
        <v>73</v>
      </c>
    </row>
    <row r="128" spans="1:2" x14ac:dyDescent="0.25">
      <c r="A128">
        <v>127</v>
      </c>
      <c r="B128" t="s">
        <v>71</v>
      </c>
    </row>
    <row r="129" spans="1:2" x14ac:dyDescent="0.25">
      <c r="A129">
        <v>128</v>
      </c>
      <c r="B129" t="s">
        <v>72</v>
      </c>
    </row>
    <row r="130" spans="1:2" x14ac:dyDescent="0.25">
      <c r="A130">
        <v>129</v>
      </c>
      <c r="B130" t="s">
        <v>207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pane ySplit="2" topLeftCell="A3" activePane="bottomLeft" state="frozen"/>
      <selection pane="bottomLeft" activeCell="E9" sqref="E9"/>
    </sheetView>
  </sheetViews>
  <sheetFormatPr defaultRowHeight="15" x14ac:dyDescent="0.25"/>
  <cols>
    <col min="1" max="1" width="30.28515625" customWidth="1"/>
    <col min="3" max="3" width="10" customWidth="1"/>
  </cols>
  <sheetData>
    <row r="1" spans="1:3" ht="15.75" x14ac:dyDescent="0.25">
      <c r="A1" s="52" t="s">
        <v>264</v>
      </c>
    </row>
    <row r="2" spans="1:3" ht="45" x14ac:dyDescent="0.25">
      <c r="A2" s="40" t="s">
        <v>81</v>
      </c>
      <c r="B2" s="41" t="s">
        <v>265</v>
      </c>
      <c r="C2" s="41" t="s">
        <v>40</v>
      </c>
    </row>
    <row r="3" spans="1:3" x14ac:dyDescent="0.25">
      <c r="A3" s="42" t="s">
        <v>80</v>
      </c>
    </row>
    <row r="4" spans="1:3" x14ac:dyDescent="0.25">
      <c r="A4" t="s">
        <v>69</v>
      </c>
      <c r="B4">
        <v>7440360</v>
      </c>
      <c r="C4">
        <v>4.7999999999999996E-3</v>
      </c>
    </row>
    <row r="5" spans="1:3" x14ac:dyDescent="0.25">
      <c r="A5" t="s">
        <v>74</v>
      </c>
      <c r="B5">
        <v>7440382</v>
      </c>
      <c r="C5">
        <v>3.5</v>
      </c>
    </row>
    <row r="6" spans="1:3" x14ac:dyDescent="0.25">
      <c r="A6" t="s">
        <v>75</v>
      </c>
      <c r="B6">
        <v>7440417</v>
      </c>
      <c r="C6">
        <v>1.1000000000000001</v>
      </c>
    </row>
    <row r="7" spans="1:3" x14ac:dyDescent="0.25">
      <c r="A7" t="s">
        <v>76</v>
      </c>
      <c r="B7">
        <v>7440439</v>
      </c>
      <c r="C7">
        <v>2.6</v>
      </c>
    </row>
    <row r="8" spans="1:3" x14ac:dyDescent="0.25">
      <c r="A8" t="s">
        <v>78</v>
      </c>
      <c r="B8">
        <v>7440473</v>
      </c>
      <c r="C8">
        <v>7.5999999999999998E-2</v>
      </c>
    </row>
    <row r="9" spans="1:3" x14ac:dyDescent="0.25">
      <c r="A9" t="s">
        <v>79</v>
      </c>
      <c r="B9">
        <v>7440508</v>
      </c>
      <c r="C9">
        <v>0.63</v>
      </c>
    </row>
    <row r="10" spans="1:3" x14ac:dyDescent="0.25">
      <c r="A10" t="s">
        <v>77</v>
      </c>
      <c r="B10">
        <v>57125</v>
      </c>
      <c r="C10">
        <v>1.1000000000000001</v>
      </c>
    </row>
    <row r="11" spans="1:3" x14ac:dyDescent="0.25">
      <c r="A11" t="s">
        <v>68</v>
      </c>
      <c r="B11">
        <v>7439921</v>
      </c>
      <c r="C11">
        <v>2.2000000000000002</v>
      </c>
    </row>
    <row r="12" spans="1:3" x14ac:dyDescent="0.25">
      <c r="A12" t="s">
        <v>66</v>
      </c>
      <c r="B12">
        <v>7439976</v>
      </c>
      <c r="C12">
        <v>120</v>
      </c>
    </row>
    <row r="13" spans="1:3" x14ac:dyDescent="0.25">
      <c r="A13" t="s">
        <v>67</v>
      </c>
      <c r="B13">
        <v>7440020</v>
      </c>
      <c r="C13">
        <v>0.11</v>
      </c>
    </row>
    <row r="14" spans="1:3" x14ac:dyDescent="0.25">
      <c r="A14" t="s">
        <v>70</v>
      </c>
      <c r="B14">
        <v>7782492</v>
      </c>
      <c r="C14">
        <v>1.1000000000000001</v>
      </c>
    </row>
    <row r="15" spans="1:3" x14ac:dyDescent="0.25">
      <c r="A15" t="s">
        <v>73</v>
      </c>
      <c r="B15">
        <v>7440224</v>
      </c>
      <c r="C15">
        <v>16</v>
      </c>
    </row>
    <row r="16" spans="1:3" x14ac:dyDescent="0.25">
      <c r="A16" t="s">
        <v>71</v>
      </c>
      <c r="B16">
        <v>7440280</v>
      </c>
      <c r="C16">
        <v>1</v>
      </c>
    </row>
    <row r="17" spans="1:3" x14ac:dyDescent="0.25">
      <c r="A17" t="s">
        <v>72</v>
      </c>
      <c r="B17">
        <v>7440666</v>
      </c>
      <c r="C17">
        <v>4.7E-2</v>
      </c>
    </row>
    <row r="18" spans="1:3" x14ac:dyDescent="0.25">
      <c r="A18" s="42" t="s">
        <v>115</v>
      </c>
    </row>
    <row r="19" spans="1:3" x14ac:dyDescent="0.25">
      <c r="A19" t="s">
        <v>83</v>
      </c>
      <c r="B19">
        <v>71556</v>
      </c>
      <c r="C19">
        <v>4.4999999999999997E-3</v>
      </c>
    </row>
    <row r="20" spans="1:3" x14ac:dyDescent="0.25">
      <c r="A20" t="s">
        <v>85</v>
      </c>
      <c r="B20">
        <v>79345</v>
      </c>
      <c r="C20">
        <v>5.2999999999999999E-2</v>
      </c>
    </row>
    <row r="21" spans="1:3" x14ac:dyDescent="0.25">
      <c r="A21" t="s">
        <v>84</v>
      </c>
      <c r="B21">
        <v>75343</v>
      </c>
      <c r="C21">
        <v>3.8999999999999999E-4</v>
      </c>
    </row>
    <row r="22" spans="1:3" x14ac:dyDescent="0.25">
      <c r="A22" t="s">
        <v>91</v>
      </c>
      <c r="B22">
        <v>75354</v>
      </c>
      <c r="C22">
        <v>0.18</v>
      </c>
    </row>
    <row r="23" spans="1:3" x14ac:dyDescent="0.25">
      <c r="A23" t="s">
        <v>90</v>
      </c>
      <c r="B23">
        <v>95501</v>
      </c>
      <c r="C23">
        <v>1.0999999999999999E-2</v>
      </c>
    </row>
    <row r="24" spans="1:3" x14ac:dyDescent="0.25">
      <c r="A24" t="s">
        <v>92</v>
      </c>
      <c r="B24">
        <v>105679</v>
      </c>
      <c r="C24">
        <v>5.3E-3</v>
      </c>
    </row>
    <row r="25" spans="1:3" x14ac:dyDescent="0.25">
      <c r="A25" t="s">
        <v>103</v>
      </c>
      <c r="B25">
        <v>51285</v>
      </c>
      <c r="C25">
        <v>7.4999999999999997E-3</v>
      </c>
    </row>
    <row r="26" spans="1:3" x14ac:dyDescent="0.25">
      <c r="A26" t="s">
        <v>93</v>
      </c>
      <c r="B26">
        <v>606202</v>
      </c>
      <c r="C26">
        <v>0.1</v>
      </c>
    </row>
    <row r="27" spans="1:3" x14ac:dyDescent="0.25">
      <c r="A27" t="s">
        <v>101</v>
      </c>
      <c r="B27">
        <v>88755</v>
      </c>
      <c r="C27">
        <v>1.6000000000000001E-3</v>
      </c>
    </row>
    <row r="28" spans="1:3" x14ac:dyDescent="0.25">
      <c r="A28" t="s">
        <v>88</v>
      </c>
      <c r="B28">
        <v>59507</v>
      </c>
      <c r="C28">
        <v>4.3E-3</v>
      </c>
    </row>
    <row r="29" spans="1:3" x14ac:dyDescent="0.25">
      <c r="A29" t="s">
        <v>102</v>
      </c>
      <c r="B29">
        <v>100027</v>
      </c>
      <c r="C29">
        <v>9.4000000000000004E-3</v>
      </c>
    </row>
    <row r="30" spans="1:3" x14ac:dyDescent="0.25">
      <c r="A30" t="s">
        <v>82</v>
      </c>
      <c r="B30">
        <v>83329</v>
      </c>
      <c r="C30">
        <v>2.9000000000000001E-2</v>
      </c>
    </row>
    <row r="31" spans="1:3" x14ac:dyDescent="0.25">
      <c r="A31" t="s">
        <v>87</v>
      </c>
      <c r="B31">
        <v>107028</v>
      </c>
      <c r="C31">
        <v>0.97</v>
      </c>
    </row>
    <row r="32" spans="1:3" x14ac:dyDescent="0.25">
      <c r="A32" t="s">
        <v>108</v>
      </c>
      <c r="B32">
        <v>120127</v>
      </c>
      <c r="C32">
        <v>2.5</v>
      </c>
    </row>
    <row r="33" spans="1:3" x14ac:dyDescent="0.25">
      <c r="A33" t="s">
        <v>96</v>
      </c>
      <c r="B33">
        <v>71432</v>
      </c>
      <c r="C33">
        <v>1.7999999999999999E-2</v>
      </c>
    </row>
    <row r="34" spans="1:3" x14ac:dyDescent="0.25">
      <c r="A34" t="s">
        <v>209</v>
      </c>
      <c r="B34">
        <v>117817</v>
      </c>
      <c r="C34">
        <v>9.5000000000000001E-2</v>
      </c>
    </row>
    <row r="35" spans="1:3" x14ac:dyDescent="0.25">
      <c r="A35" t="s">
        <v>210</v>
      </c>
      <c r="B35">
        <v>85687</v>
      </c>
      <c r="C35">
        <v>2.3E-2</v>
      </c>
    </row>
    <row r="36" spans="1:3" x14ac:dyDescent="0.25">
      <c r="A36" t="s">
        <v>107</v>
      </c>
      <c r="B36">
        <v>108907</v>
      </c>
      <c r="C36">
        <v>2.8999999999999998E-3</v>
      </c>
    </row>
    <row r="37" spans="1:3" x14ac:dyDescent="0.25">
      <c r="A37" t="s">
        <v>86</v>
      </c>
      <c r="B37">
        <v>75003</v>
      </c>
      <c r="C37">
        <v>1.4E-3</v>
      </c>
    </row>
    <row r="38" spans="1:3" x14ac:dyDescent="0.25">
      <c r="A38" t="s">
        <v>89</v>
      </c>
      <c r="B38">
        <v>67663</v>
      </c>
      <c r="C38">
        <v>2.0999999999999999E-3</v>
      </c>
    </row>
    <row r="39" spans="1:3" x14ac:dyDescent="0.25">
      <c r="A39" t="s">
        <v>98</v>
      </c>
      <c r="B39">
        <v>74873</v>
      </c>
      <c r="C39">
        <v>2.0999999999999999E-3</v>
      </c>
    </row>
    <row r="40" spans="1:3" x14ac:dyDescent="0.25">
      <c r="A40" t="s">
        <v>213</v>
      </c>
      <c r="B40">
        <v>131113</v>
      </c>
      <c r="C40">
        <v>3.3E-3</v>
      </c>
    </row>
    <row r="41" spans="1:3" x14ac:dyDescent="0.25">
      <c r="A41" t="s">
        <v>211</v>
      </c>
      <c r="B41">
        <v>84742</v>
      </c>
      <c r="C41">
        <v>1.2E-2</v>
      </c>
    </row>
    <row r="42" spans="1:3" x14ac:dyDescent="0.25">
      <c r="A42" t="s">
        <v>212</v>
      </c>
      <c r="B42">
        <v>117840</v>
      </c>
      <c r="C42">
        <v>0.22</v>
      </c>
    </row>
    <row r="43" spans="1:3" x14ac:dyDescent="0.25">
      <c r="A43" t="s">
        <v>94</v>
      </c>
      <c r="B43">
        <v>100414</v>
      </c>
      <c r="C43">
        <v>1.4E-3</v>
      </c>
    </row>
    <row r="44" spans="1:3" x14ac:dyDescent="0.25">
      <c r="A44" t="s">
        <v>95</v>
      </c>
      <c r="B44">
        <v>206440</v>
      </c>
      <c r="C44">
        <v>0.8</v>
      </c>
    </row>
    <row r="45" spans="1:3" x14ac:dyDescent="0.25">
      <c r="A45" t="s">
        <v>109</v>
      </c>
      <c r="B45">
        <v>86737</v>
      </c>
      <c r="C45">
        <v>0.7</v>
      </c>
    </row>
    <row r="46" spans="1:3" x14ac:dyDescent="0.25">
      <c r="A46" t="s">
        <v>99</v>
      </c>
      <c r="B46">
        <v>78591</v>
      </c>
      <c r="C46">
        <v>7.2999999999999996E-4</v>
      </c>
    </row>
    <row r="47" spans="1:3" x14ac:dyDescent="0.25">
      <c r="A47" t="s">
        <v>208</v>
      </c>
      <c r="B47">
        <v>75092</v>
      </c>
      <c r="C47">
        <v>4.2000000000000002E-4</v>
      </c>
    </row>
    <row r="48" spans="1:3" x14ac:dyDescent="0.25">
      <c r="A48" t="s">
        <v>100</v>
      </c>
      <c r="B48">
        <v>91203</v>
      </c>
      <c r="C48">
        <v>1.4999999999999999E-2</v>
      </c>
    </row>
    <row r="49" spans="1:3" x14ac:dyDescent="0.25">
      <c r="A49" t="s">
        <v>104</v>
      </c>
      <c r="B49">
        <v>62759</v>
      </c>
      <c r="C49">
        <v>7.0000000000000007E-2</v>
      </c>
    </row>
    <row r="50" spans="1:3" x14ac:dyDescent="0.25">
      <c r="A50" t="s">
        <v>105</v>
      </c>
      <c r="B50">
        <v>86306</v>
      </c>
      <c r="C50">
        <v>0.04</v>
      </c>
    </row>
    <row r="51" spans="1:3" x14ac:dyDescent="0.25">
      <c r="A51" t="s">
        <v>110</v>
      </c>
      <c r="B51">
        <v>85018</v>
      </c>
      <c r="C51">
        <v>0.28999999999999998</v>
      </c>
    </row>
    <row r="52" spans="1:3" x14ac:dyDescent="0.25">
      <c r="A52" t="s">
        <v>106</v>
      </c>
      <c r="B52">
        <v>108952</v>
      </c>
      <c r="C52">
        <v>2.8000000000000001E-2</v>
      </c>
    </row>
    <row r="53" spans="1:3" x14ac:dyDescent="0.25">
      <c r="A53" t="s">
        <v>111</v>
      </c>
      <c r="B53">
        <v>129000</v>
      </c>
      <c r="C53">
        <v>0.11</v>
      </c>
    </row>
    <row r="54" spans="1:3" x14ac:dyDescent="0.25">
      <c r="A54" t="s">
        <v>112</v>
      </c>
      <c r="B54">
        <v>127184</v>
      </c>
      <c r="C54">
        <v>1.2999999999999999E-2</v>
      </c>
    </row>
    <row r="55" spans="1:3" x14ac:dyDescent="0.25">
      <c r="A55" t="s">
        <v>113</v>
      </c>
      <c r="B55">
        <v>108883</v>
      </c>
      <c r="C55">
        <v>5.5999999999999999E-3</v>
      </c>
    </row>
    <row r="56" spans="1:3" x14ac:dyDescent="0.25">
      <c r="A56" t="s">
        <v>114</v>
      </c>
      <c r="B56">
        <v>79016</v>
      </c>
      <c r="C56">
        <v>6.4000000000000003E-3</v>
      </c>
    </row>
    <row r="57" spans="1:3" x14ac:dyDescent="0.25">
      <c r="A57" s="42" t="s">
        <v>142</v>
      </c>
    </row>
    <row r="58" spans="1:3" x14ac:dyDescent="0.25">
      <c r="A58" t="s">
        <v>116</v>
      </c>
      <c r="B58">
        <v>7429905</v>
      </c>
      <c r="C58">
        <v>6.4000000000000001E-2</v>
      </c>
    </row>
    <row r="59" spans="1:3" x14ac:dyDescent="0.25">
      <c r="A59" t="s">
        <v>119</v>
      </c>
      <c r="B59">
        <v>7440393</v>
      </c>
      <c r="C59">
        <v>2E-3</v>
      </c>
    </row>
    <row r="60" spans="1:3" x14ac:dyDescent="0.25">
      <c r="A60" t="s">
        <v>120</v>
      </c>
      <c r="B60">
        <v>7440699</v>
      </c>
    </row>
    <row r="61" spans="1:3" x14ac:dyDescent="0.25">
      <c r="A61" t="s">
        <v>118</v>
      </c>
      <c r="B61">
        <v>7440428</v>
      </c>
      <c r="C61">
        <v>0.18</v>
      </c>
    </row>
    <row r="62" spans="1:3" x14ac:dyDescent="0.25">
      <c r="A62" t="s">
        <v>121</v>
      </c>
      <c r="B62">
        <v>7440702</v>
      </c>
      <c r="C62">
        <v>2.8E-5</v>
      </c>
    </row>
    <row r="63" spans="1:3" x14ac:dyDescent="0.25">
      <c r="A63" t="s">
        <v>122</v>
      </c>
      <c r="B63">
        <v>7440484</v>
      </c>
      <c r="C63">
        <v>0.11</v>
      </c>
    </row>
    <row r="64" spans="1:3" x14ac:dyDescent="0.25">
      <c r="A64" t="s">
        <v>117</v>
      </c>
      <c r="B64">
        <v>7440575</v>
      </c>
    </row>
    <row r="65" spans="1:3" x14ac:dyDescent="0.25">
      <c r="A65" t="s">
        <v>124</v>
      </c>
      <c r="B65">
        <v>7439885</v>
      </c>
    </row>
    <row r="66" spans="1:3" x14ac:dyDescent="0.25">
      <c r="A66" t="s">
        <v>123</v>
      </c>
      <c r="B66">
        <v>7439896</v>
      </c>
      <c r="C66">
        <v>5.5999999999999999E-3</v>
      </c>
    </row>
    <row r="67" spans="1:3" x14ac:dyDescent="0.25">
      <c r="A67" t="s">
        <v>126</v>
      </c>
      <c r="B67">
        <v>7439954</v>
      </c>
      <c r="C67">
        <v>8.7000000000000001E-4</v>
      </c>
    </row>
    <row r="68" spans="1:3" x14ac:dyDescent="0.25">
      <c r="A68" t="s">
        <v>127</v>
      </c>
      <c r="B68">
        <v>7439965</v>
      </c>
      <c r="C68">
        <v>7.0000000000000007E-2</v>
      </c>
    </row>
    <row r="69" spans="1:3" x14ac:dyDescent="0.25">
      <c r="A69" t="s">
        <v>128</v>
      </c>
      <c r="B69">
        <v>7439987</v>
      </c>
      <c r="C69">
        <v>0.2</v>
      </c>
    </row>
    <row r="70" spans="1:3" x14ac:dyDescent="0.25">
      <c r="A70" t="s">
        <v>130</v>
      </c>
      <c r="B70">
        <v>7440031</v>
      </c>
    </row>
    <row r="71" spans="1:3" x14ac:dyDescent="0.25">
      <c r="A71" t="s">
        <v>131</v>
      </c>
      <c r="B71">
        <v>7440042</v>
      </c>
    </row>
    <row r="72" spans="1:3" x14ac:dyDescent="0.25">
      <c r="A72" t="s">
        <v>132</v>
      </c>
      <c r="B72">
        <v>7723140</v>
      </c>
      <c r="C72">
        <v>0</v>
      </c>
    </row>
    <row r="73" spans="1:3" x14ac:dyDescent="0.25">
      <c r="A73" t="s">
        <v>125</v>
      </c>
      <c r="B73">
        <v>7440097</v>
      </c>
      <c r="C73">
        <v>1.1000000000000001E-3</v>
      </c>
    </row>
    <row r="74" spans="1:3" x14ac:dyDescent="0.25">
      <c r="A74" t="s">
        <v>133</v>
      </c>
      <c r="B74">
        <v>7440213</v>
      </c>
    </row>
    <row r="75" spans="1:3" x14ac:dyDescent="0.25">
      <c r="A75" t="s">
        <v>129</v>
      </c>
      <c r="B75">
        <v>7440235</v>
      </c>
      <c r="C75">
        <v>5.4999999999999999E-6</v>
      </c>
    </row>
    <row r="76" spans="1:3" x14ac:dyDescent="0.25">
      <c r="A76" t="s">
        <v>135</v>
      </c>
      <c r="B76">
        <v>7440246</v>
      </c>
      <c r="C76">
        <v>8.1999999999999994E-6</v>
      </c>
    </row>
    <row r="77" spans="1:3" x14ac:dyDescent="0.25">
      <c r="A77" t="s">
        <v>136</v>
      </c>
      <c r="B77">
        <v>7704349</v>
      </c>
      <c r="C77">
        <v>5.5999999999999997E-6</v>
      </c>
    </row>
    <row r="78" spans="1:3" x14ac:dyDescent="0.25">
      <c r="A78" t="s">
        <v>137</v>
      </c>
      <c r="B78">
        <v>7440257</v>
      </c>
      <c r="C78">
        <v>0.06</v>
      </c>
    </row>
    <row r="79" spans="1:3" x14ac:dyDescent="0.25">
      <c r="A79" t="s">
        <v>134</v>
      </c>
      <c r="B79">
        <v>7440315</v>
      </c>
      <c r="C79">
        <v>0.3</v>
      </c>
    </row>
    <row r="80" spans="1:3" x14ac:dyDescent="0.25">
      <c r="A80" t="s">
        <v>138</v>
      </c>
      <c r="B80">
        <v>7440326</v>
      </c>
      <c r="C80">
        <v>2.9000000000000001E-2</v>
      </c>
    </row>
    <row r="81" spans="1:3" x14ac:dyDescent="0.25">
      <c r="A81" t="s">
        <v>140</v>
      </c>
      <c r="B81">
        <v>7440337</v>
      </c>
      <c r="C81">
        <v>5.3E-3</v>
      </c>
    </row>
    <row r="82" spans="1:3" x14ac:dyDescent="0.25">
      <c r="A82" t="s">
        <v>139</v>
      </c>
      <c r="B82">
        <v>7440622</v>
      </c>
      <c r="C82">
        <v>0.62</v>
      </c>
    </row>
    <row r="83" spans="1:3" x14ac:dyDescent="0.25">
      <c r="A83" t="s">
        <v>141</v>
      </c>
      <c r="B83">
        <v>7440655</v>
      </c>
    </row>
    <row r="84" spans="1:3" x14ac:dyDescent="0.25">
      <c r="A84" s="42" t="s">
        <v>154</v>
      </c>
    </row>
    <row r="85" spans="1:3" x14ac:dyDescent="0.25">
      <c r="A85" t="s">
        <v>143</v>
      </c>
    </row>
    <row r="86" spans="1:3" x14ac:dyDescent="0.25">
      <c r="A86" t="s">
        <v>214</v>
      </c>
    </row>
    <row r="87" spans="1:3" x14ac:dyDescent="0.25">
      <c r="A87" t="s">
        <v>219</v>
      </c>
      <c r="B87">
        <v>7664417</v>
      </c>
      <c r="C87">
        <v>2.5000000000000001E-3</v>
      </c>
    </row>
    <row r="88" spans="1:3" x14ac:dyDescent="0.25">
      <c r="A88" t="s">
        <v>225</v>
      </c>
      <c r="B88" t="s">
        <v>151</v>
      </c>
    </row>
    <row r="89" spans="1:3" x14ac:dyDescent="0.25">
      <c r="A89" t="s">
        <v>216</v>
      </c>
      <c r="B89" t="s">
        <v>145</v>
      </c>
    </row>
    <row r="90" spans="1:3" x14ac:dyDescent="0.25">
      <c r="A90" t="s">
        <v>97</v>
      </c>
      <c r="B90">
        <v>16887006</v>
      </c>
      <c r="C90">
        <v>2.4000000000000001E-5</v>
      </c>
    </row>
    <row r="91" spans="1:3" x14ac:dyDescent="0.25">
      <c r="A91" t="s">
        <v>217</v>
      </c>
      <c r="B91">
        <v>18540299</v>
      </c>
      <c r="C91">
        <v>0.51</v>
      </c>
    </row>
    <row r="92" spans="1:3" x14ac:dyDescent="0.25">
      <c r="A92" t="s">
        <v>215</v>
      </c>
      <c r="B92" t="s">
        <v>144</v>
      </c>
    </row>
    <row r="93" spans="1:3" x14ac:dyDescent="0.25">
      <c r="A93" t="s">
        <v>227</v>
      </c>
      <c r="B93" t="s">
        <v>153</v>
      </c>
    </row>
    <row r="94" spans="1:3" x14ac:dyDescent="0.25">
      <c r="A94" t="s">
        <v>146</v>
      </c>
      <c r="B94">
        <v>16984488</v>
      </c>
      <c r="C94">
        <v>3.5000000000000003E-2</v>
      </c>
    </row>
    <row r="95" spans="1:3" x14ac:dyDescent="0.25">
      <c r="A95" t="s">
        <v>218</v>
      </c>
    </row>
    <row r="96" spans="1:3" x14ac:dyDescent="0.25">
      <c r="A96" t="s">
        <v>224</v>
      </c>
      <c r="B96" t="s">
        <v>150</v>
      </c>
    </row>
    <row r="97" spans="1:3" x14ac:dyDescent="0.25">
      <c r="A97" t="s">
        <v>221</v>
      </c>
      <c r="B97" t="s">
        <v>148</v>
      </c>
    </row>
    <row r="98" spans="1:3" x14ac:dyDescent="0.25">
      <c r="A98" t="s">
        <v>226</v>
      </c>
      <c r="B98" t="s">
        <v>152</v>
      </c>
    </row>
    <row r="99" spans="1:3" x14ac:dyDescent="0.25">
      <c r="A99" t="s">
        <v>220</v>
      </c>
      <c r="B99">
        <v>14265442</v>
      </c>
    </row>
    <row r="100" spans="1:3" x14ac:dyDescent="0.25">
      <c r="A100" t="s">
        <v>223</v>
      </c>
      <c r="B100" t="s">
        <v>149</v>
      </c>
    </row>
    <row r="101" spans="1:3" x14ac:dyDescent="0.25">
      <c r="A101" t="s">
        <v>147</v>
      </c>
      <c r="B101">
        <v>14808798</v>
      </c>
      <c r="C101">
        <v>5.5999999999999997E-6</v>
      </c>
    </row>
    <row r="102" spans="1:3" x14ac:dyDescent="0.25">
      <c r="A102" t="s">
        <v>222</v>
      </c>
      <c r="B102">
        <v>18496258</v>
      </c>
      <c r="C102">
        <v>2.8</v>
      </c>
    </row>
  </sheetData>
  <sortState ref="A19:C55">
    <sortCondition ref="A19:A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me</vt:lpstr>
      <vt:lpstr>qualitative degradation</vt:lpstr>
      <vt:lpstr>readme</vt:lpstr>
      <vt:lpstr>poc rank</vt:lpstr>
      <vt:lpstr>non-toxics removal</vt:lpstr>
      <vt:lpstr>toxics removal</vt:lpstr>
      <vt:lpstr>toxics cost effectiveness</vt:lpstr>
      <vt:lpstr>priority pollutants</vt:lpstr>
      <vt:lpstr>toxic weighting factors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WQM Laptop</dc:creator>
  <cp:lastModifiedBy>Jodie Swanson</cp:lastModifiedBy>
  <dcterms:created xsi:type="dcterms:W3CDTF">2013-06-11T16:09:28Z</dcterms:created>
  <dcterms:modified xsi:type="dcterms:W3CDTF">2015-12-03T17:03:02Z</dcterms:modified>
</cp:coreProperties>
</file>